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autoCompressPictures="0"/>
  <mc:AlternateContent xmlns:mc="http://schemas.openxmlformats.org/markup-compatibility/2006">
    <mc:Choice Requires="x15">
      <x15ac:absPath xmlns:x15ac="http://schemas.microsoft.com/office/spreadsheetml/2010/11/ac" url="T:\20_CoC Environment\3a EMRT\EMRT aktuell &amp; in Arbeit\"/>
    </mc:Choice>
  </mc:AlternateContent>
  <xr:revisionPtr revIDLastSave="0" documentId="13_ncr:1_{CEB0D215-1DCE-471C-A6F0-793C1FA7B38D}"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9040" windowHeight="1552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B6" i="5"/>
  <c r="C6" i="5"/>
  <c r="V6" i="5"/>
  <c r="J6" i="5"/>
  <c r="E6" i="5"/>
  <c r="S6" i="5"/>
  <c r="T6" i="5"/>
  <c r="B7" i="5"/>
  <c r="C7" i="5"/>
  <c r="V7" i="5"/>
  <c r="J7" i="5"/>
  <c r="E7" i="5"/>
  <c r="S7" i="5"/>
  <c r="T7" i="5"/>
  <c r="B8" i="5"/>
  <c r="C8" i="5"/>
  <c r="V8" i="5"/>
  <c r="J8" i="5"/>
  <c r="E8" i="5"/>
  <c r="S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C5" i="5"/>
  <c r="V5" i="5"/>
  <c r="J5" i="5"/>
  <c r="E5" i="5"/>
  <c r="S5" i="5"/>
  <c r="T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H6" i="6"/>
  <c r="F59" i="6"/>
  <c r="H59" i="6"/>
  <c r="B13" i="6"/>
  <c r="G13" i="6"/>
  <c r="H13" i="6"/>
  <c r="B7" i="6"/>
  <c r="G7" i="6"/>
  <c r="H7" i="6"/>
  <c r="B9" i="6"/>
  <c r="G9" i="6"/>
  <c r="H9" i="6"/>
  <c r="B10" i="6"/>
  <c r="G10" i="6"/>
  <c r="H10"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P27" i="4"/>
  <c r="G53"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1" i="6"/>
  <c r="G41" i="6"/>
  <c r="B40" i="6"/>
  <c r="G40" i="6"/>
  <c r="B39" i="6"/>
  <c r="G39" i="6"/>
  <c r="B36" i="6"/>
  <c r="G36" i="6"/>
  <c r="B35" i="6"/>
  <c r="G35" i="6"/>
  <c r="B34" i="6"/>
  <c r="G34" i="6"/>
  <c r="B31" i="6"/>
  <c r="G31" i="6"/>
  <c r="B30" i="6"/>
  <c r="G30" i="6"/>
  <c r="B29" i="6"/>
  <c r="G29" i="6"/>
  <c r="H29" i="6"/>
  <c r="D29" i="6"/>
  <c r="B26" i="6"/>
  <c r="B18" i="6"/>
  <c r="F26" i="6"/>
  <c r="B25" i="6"/>
  <c r="G25" i="6"/>
  <c r="B24" i="6"/>
  <c r="G24" i="6"/>
  <c r="B17" i="6"/>
  <c r="F25" i="6"/>
  <c r="H14" i="6"/>
  <c r="D13" i="6"/>
  <c r="B12" i="6"/>
  <c r="G12" i="6"/>
  <c r="H12"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14" i="5"/>
  <c r="S93" i="5"/>
  <c r="F9" i="5"/>
  <c r="H9" i="5"/>
  <c r="J12" i="5"/>
  <c r="J15" i="5"/>
  <c r="J16" i="5"/>
  <c r="R10" i="5"/>
  <c r="I10" i="5"/>
  <c r="S69" i="5"/>
  <c r="S61" i="5"/>
  <c r="S45" i="5"/>
  <c r="S17" i="5"/>
  <c r="S37" i="5"/>
  <c r="S21"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<sst xmlns="http://schemas.openxmlformats.org/spreadsheetml/2006/main" count="23032" uniqueCount="19213">
  <si>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</si>
  <si>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</si>
  <si>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</si>
  <si>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</si>
  <si>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</si>
  <si>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</si>
  <si>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</si>
  <si>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</si>
  <si>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</si>
  <si>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</si>
  <si>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</si>
  <si>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</si>
  <si>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</si>
  <si>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</si>
  <si>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</si>
  <si>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</si>
  <si>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</si>
  <si>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</si>
  <si>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</si>
  <si>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</si>
  <si>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</si>
  <si>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</si>
  <si>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</si>
  <si>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</si>
  <si>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</si>
  <si>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</si>
  <si>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</si>
  <si>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</si>
  <si>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</si>
  <si>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</si>
  <si>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</si>
  <si>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</si>
  <si>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</si>
  <si>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</si>
  <si>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</si>
  <si>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</si>
  <si>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</si>
  <si>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</si>
  <si>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</si>
  <si>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</si>
  <si>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</si>
  <si>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</si>
  <si>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</si>
  <si>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</si>
  <si>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</si>
  <si>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</si>
  <si>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</si>
  <si>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</si>
  <si>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</si>
  <si>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</si>
  <si>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</si>
  <si>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</si>
  <si>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</si>
  <si>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</si>
  <si>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</si>
  <si>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</si>
  <si>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</si>
  <si>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</si>
  <si>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</si>
  <si>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</si>
  <si>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</si>
  <si>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</si>
  <si>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</si>
  <si>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</si>
  <si>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</si>
  <si>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</si>
  <si>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</si>
  <si>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</si>
  <si>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</si>
  <si>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</si>
  <si>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</si>
  <si>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</si>
  <si>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</si>
  <si>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</si>
  <si>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</si>
  <si>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</si>
  <si>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</si>
  <si>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</si>
  <si>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</si>
  <si>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</si>
  <si>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</si>
  <si>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</si>
  <si>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</si>
  <si>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</si>
  <si>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</si>
  <si>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</si>
  <si>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</si>
  <si>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</si>
  <si>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</si>
  <si>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</si>
  <si>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</si>
  <si>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</si>
  <si>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</si>
  <si>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</si>
  <si>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</si>
  <si>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</si>
  <si>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</si>
  <si>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</si>
  <si>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</si>
  <si>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</si>
  <si>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</si>
  <si>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</si>
  <si>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</si>
  <si>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</si>
  <si>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</si>
  <si>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</si>
  <si>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</si>
  <si>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</si>
  <si>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</si>
  <si>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</si>
  <si>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</si>
  <si>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</si>
  <si>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</si>
  <si>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</si>
  <si>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</si>
  <si>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</si>
  <si>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</si>
  <si>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</si>
  <si>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</si>
  <si>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</si>
  <si>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</si>
  <si>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</si>
  <si>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</si>
  <si>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</si>
  <si>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</si>
  <si>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</si>
  <si>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</si>
  <si>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</si>
  <si>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</si>
  <si>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</si>
  <si>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</si>
  <si>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</si>
  <si>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</si>
  <si>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</si>
  <si>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</si>
  <si>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</si>
  <si>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</si>
  <si>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</si>
  <si>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</si>
  <si>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</si>
  <si>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</si>
  <si>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</si>
  <si>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</si>
  <si>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</si>
  <si>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</si>
  <si>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</si>
  <si>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</si>
  <si>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</si>
  <si>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</si>
  <si>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</si>
  <si>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</si>
  <si>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</si>
  <si>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</si>
  <si>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</si>
  <si>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</si>
  <si>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</si>
  <si>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</si>
  <si>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</si>
  <si>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</si>
  <si>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</si>
  <si>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</si>
  <si>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</si>
  <si>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</si>
  <si>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</si>
  <si>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</si>
  <si>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</si>
  <si>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</si>
  <si>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</si>
  <si>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</si>
  <si>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</si>
  <si>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</si>
  <si>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</si>
  <si>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</si>
  <si>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</si>
  <si>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</si>
  <si>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</si>
  <si>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</si>
  <si>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</si>
  <si>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</si>
  <si>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</si>
  <si>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</si>
  <si>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</si>
  <si>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</si>
  <si>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</si>
  <si>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</si>
  <si>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</si>
  <si>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</si>
  <si>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</si>
  <si>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</si>
  <si>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</si>
  <si>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</si>
  <si>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</si>
  <si>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</si>
  <si>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</si>
  <si>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</si>
  <si>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</si>
  <si>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</si>
  <si>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</si>
  <si>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</si>
  <si>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</si>
  <si>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</si>
  <si>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</si>
  <si>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</si>
  <si>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</si>
  <si>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</si>
  <si>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</si>
  <si>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</si>
  <si>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</si>
  <si>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</si>
  <si>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</si>
  <si>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</si>
  <si>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</si>
  <si>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</si>
  <si>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</si>
  <si>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</si>
  <si>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</si>
  <si>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</si>
  <si>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</si>
  <si>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</si>
  <si>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</si>
  <si>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</si>
  <si>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</si>
  <si>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</si>
  <si>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</si>
  <si>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</si>
  <si>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</si>
  <si>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</si>
  <si>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</si>
  <si>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</si>
  <si>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</si>
  <si>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</si>
  <si>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</si>
  <si>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</si>
  <si>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</si>
  <si>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</si>
  <si>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</si>
  <si>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</si>
  <si>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</si>
  <si>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</si>
  <si>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</si>
  <si>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</si>
  <si>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</si>
  <si>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</si>
  <si>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</si>
  <si>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</si>
  <si>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</si>
  <si>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</si>
  <si>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</si>
  <si>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</si>
  <si>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</si>
  <si>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</si>
  <si>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</si>
  <si>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</si>
  <si>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</si>
  <si>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</si>
  <si>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</si>
  <si>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</si>
  <si>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</si>
  <si>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</si>
  <si>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</si>
  <si>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</si>
  <si>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</si>
  <si>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</si>
  <si>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</si>
  <si>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</si>
  <si>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</si>
  <si>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</si>
  <si>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</si>
  <si>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</si>
  <si>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</si>
  <si>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</si>
  <si>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</si>
  <si>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</si>
  <si>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</si>
  <si>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</si>
  <si>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</si>
  <si>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</si>
  <si>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</si>
  <si>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</si>
  <si>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</si>
  <si>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</si>
  <si>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</si>
  <si>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</si>
  <si>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</si>
  <si>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</si>
  <si>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</si>
  <si>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</si>
  <si>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</si>
  <si>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</si>
  <si>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</si>
  <si>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</si>
  <si>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</si>
  <si>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</si>
  <si>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</si>
  <si>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</si>
  <si>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</si>
  <si>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</si>
  <si>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</si>
  <si>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</si>
  <si>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</si>
  <si>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</si>
  <si>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</si>
  <si>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</si>
  <si>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</si>
  <si>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</si>
  <si>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</si>
  <si>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</si>
  <si>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</si>
  <si>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</si>
  <si>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</si>
  <si>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</si>
  <si>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</si>
  <si>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</si>
  <si>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</si>
  <si>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</si>
  <si>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</si>
  <si>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</si>
  <si>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</si>
  <si>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</si>
  <si>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</si>
  <si>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</si>
  <si>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</si>
  <si>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</si>
  <si>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</si>
  <si>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</si>
  <si>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</si>
  <si>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</si>
  <si>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</si>
  <si>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</si>
  <si>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</si>
  <si>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</si>
  <si>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</si>
  <si>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</si>
  <si>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</si>
  <si>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</si>
  <si>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</si>
  <si>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</si>
  <si>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</si>
  <si>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</si>
  <si>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</si>
  <si>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</si>
  <si>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</si>
  <si>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</si>
  <si>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</si>
  <si>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</si>
  <si>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</si>
  <si>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</si>
  <si>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</si>
  <si>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</si>
  <si>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</si>
  <si>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</si>
  <si>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</si>
  <si>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</si>
  <si>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</si>
  <si>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</si>
  <si>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</si>
  <si>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</si>
  <si>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</si>
  <si>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</si>
  <si>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</si>
  <si>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</si>
  <si>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</si>
  <si>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</si>
  <si>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</si>
  <si>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</si>
  <si>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</si>
  <si>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</si>
  <si>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</si>
  <si>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</si>
  <si>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</si>
  <si>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</si>
  <si>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</si>
  <si>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</si>
  <si>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</si>
  <si>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</si>
  <si>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</si>
  <si>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</si>
  <si>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</si>
  <si>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</si>
  <si>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</si>
  <si>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</si>
  <si>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</si>
  <si>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</si>
  <si>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</si>
  <si>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</si>
  <si>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</si>
  <si>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</si>
  <si>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</si>
  <si>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</si>
  <si>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</si>
  <si>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</si>
  <si>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</si>
  <si>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</si>
  <si>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</si>
  <si>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</si>
  <si>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</si>
  <si>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</si>
  <si>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</si>
  <si>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</si>
  <si>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</si>
  <si>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</si>
  <si>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</si>
  <si>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</si>
  <si>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</si>
  <si>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</si>
  <si>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</si>
  <si>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</si>
  <si>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</si>
  <si>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</si>
  <si>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</si>
  <si>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</si>
  <si>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</si>
  <si>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</si>
  <si>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</si>
  <si>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</si>
  <si>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</si>
  <si>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</si>
  <si>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</si>
  <si>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</si>
  <si>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</si>
  <si>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</si>
  <si>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</si>
  <si>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</si>
  <si>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</si>
  <si>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</si>
  <si>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</si>
  <si>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</si>
  <si>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</si>
  <si>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</si>
  <si>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</si>
  <si>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</si>
  <si>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</si>
  <si>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</si>
  <si>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</si>
  <si>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</si>
  <si>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</si>
  <si>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</si>
  <si>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</si>
  <si>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</si>
  <si>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</si>
  <si>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</si>
  <si>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</si>
  <si>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</si>
  <si>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</si>
  <si>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</si>
  <si>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</si>
  <si>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</si>
  <si>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</si>
  <si>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</si>
  <si>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</si>
  <si>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</si>
  <si>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</si>
  <si>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</si>
  <si>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</si>
  <si>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</si>
  <si>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</si>
  <si>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</si>
  <si>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</si>
  <si>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</si>
  <si>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</si>
  <si>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</si>
  <si>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</si>
  <si>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</si>
  <si>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</si>
  <si>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</si>
  <si>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</si>
  <si>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</si>
  <si>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</si>
  <si>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</si>
  <si>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</si>
  <si>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</si>
  <si>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</si>
  <si>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</si>
  <si>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</si>
  <si>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</si>
  <si>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</si>
  <si>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</si>
  <si>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</si>
  <si>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</si>
  <si>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</si>
  <si>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</si>
  <si>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</si>
  <si>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</si>
  <si>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</si>
  <si>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</si>
  <si>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</si>
  <si>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</si>
  <si>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</si>
  <si>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</si>
  <si>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</si>
  <si>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</si>
  <si>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</si>
  <si>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</si>
  <si>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</si>
  <si>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</si>
  <si>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</si>
  <si>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</si>
  <si>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</si>
  <si>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</si>
  <si>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</si>
  <si>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</si>
  <si>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</si>
  <si>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</si>
  <si>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</si>
  <si>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</si>
  <si>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</si>
  <si>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</si>
  <si>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</si>
  <si>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</si>
  <si>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</si>
  <si>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</si>
  <si>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</si>
  <si>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</si>
  <si>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</si>
  <si>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</si>
  <si>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</si>
  <si>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</si>
  <si>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</si>
  <si>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</si>
  <si>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</si>
  <si>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</si>
  <si>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</si>
  <si>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</si>
  <si>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</si>
  <si>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</si>
  <si>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</si>
  <si>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</si>
  <si>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</si>
  <si>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</si>
  <si>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</si>
  <si>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</si>
  <si>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</si>
  <si>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</si>
  <si>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</si>
  <si>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</si>
  <si>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</si>
  <si>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</si>
  <si>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</si>
  <si>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</si>
  <si>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</si>
  <si>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</si>
  <si>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</si>
  <si>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</si>
  <si>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</si>
  <si>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</si>
  <si>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</si>
  <si>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</si>
  <si>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</si>
  <si>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</si>
  <si>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</si>
  <si>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</si>
  <si>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</si>
  <si>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</si>
  <si>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</si>
  <si>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</si>
  <si>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</si>
  <si>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</si>
  <si>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</si>
  <si>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</si>
  <si>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</si>
  <si>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</si>
  <si>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</si>
  <si>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</si>
  <si>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</si>
  <si>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</si>
  <si>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</si>
  <si>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</si>
  <si>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</si>
  <si>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</si>
  <si>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</si>
  <si>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</si>
  <si>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</si>
  <si>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</si>
  <si>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</si>
  <si>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</si>
  <si>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</si>
  <si>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</si>
  <si>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</si>
  <si>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</si>
  <si>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</si>
  <si>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</si>
  <si>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</si>
  <si>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</si>
  <si>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</si>
  <si>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</si>
  <si>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</si>
  <si>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</si>
  <si>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</si>
  <si>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</si>
  <si>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</si>
  <si>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</si>
  <si>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</si>
  <si>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</si>
  <si>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</si>
  <si>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</si>
  <si>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</si>
  <si>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</si>
  <si>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</si>
  <si>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</si>
  <si>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</si>
  <si>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</si>
  <si>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</si>
  <si>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</si>
  <si>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</si>
  <si>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</si>
  <si>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</si>
  <si>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</si>
  <si>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</si>
  <si>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</si>
  <si>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</si>
  <si>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</si>
  <si>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</si>
  <si>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</si>
  <si>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</si>
  <si>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</si>
  <si>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</si>
  <si>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</si>
  <si>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</si>
  <si>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</si>
  <si>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</si>
  <si>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</si>
  <si>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</si>
  <si>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</si>
  <si>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</si>
  <si>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</si>
  <si>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</si>
  <si>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</si>
  <si>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</si>
  <si>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</si>
  <si>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</si>
  <si>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</si>
  <si>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</si>
  <si>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</si>
  <si>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</si>
  <si>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</si>
  <si>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</si>
  <si>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</si>
  <si>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</si>
  <si>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</si>
  <si>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</si>
  <si>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</si>
  <si>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</si>
  <si>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</si>
  <si>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</si>
  <si>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</si>
  <si>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</si>
  <si>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</si>
  <si>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</si>
  <si>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</si>
  <si>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</si>
  <si>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</si>
  <si>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</si>
  <si>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</si>
  <si>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</si>
  <si>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</si>
  <si>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</si>
  <si>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</si>
  <si>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</si>
  <si>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</si>
  <si>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</si>
  <si>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</si>
  <si>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</si>
  <si>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</si>
  <si>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</si>
  <si>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</si>
  <si>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</si>
  <si>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</si>
  <si>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</si>
  <si>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</si>
  <si>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</si>
  <si>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</si>
  <si>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</si>
  <si>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</si>
  <si>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</si>
  <si>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</si>
  <si>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</si>
  <si>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</si>
  <si>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</si>
  <si>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</si>
  <si>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</si>
  <si>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</si>
  <si>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</si>
  <si>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</si>
  <si>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</si>
  <si>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</si>
  <si>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</si>
  <si>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</si>
  <si>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</si>
  <si>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</si>
  <si>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</si>
  <si>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</si>
  <si>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</si>
  <si>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</si>
  <si>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</si>
  <si>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</si>
  <si>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</si>
  <si>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</si>
  <si>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</si>
  <si>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</si>
  <si>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</si>
  <si>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</si>
  <si>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</si>
  <si>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</si>
  <si>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</si>
  <si>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</si>
  <si>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</si>
  <si>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</si>
  <si>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</si>
  <si>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</si>
  <si>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</si>
  <si>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</si>
  <si>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</si>
  <si>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</si>
  <si>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</si>
  <si>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</si>
  <si>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</si>
  <si>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</si>
  <si>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</si>
  <si>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</si>
  <si>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</si>
  <si>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</si>
  <si>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</si>
  <si>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</si>
  <si>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</si>
  <si>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</si>
  <si>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</si>
  <si>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</si>
  <si>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</si>
  <si>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</si>
  <si>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</si>
  <si>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</si>
  <si>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</si>
  <si>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</si>
  <si>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</si>
  <si>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</si>
  <si>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</si>
  <si>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</si>
  <si>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</si>
  <si>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</si>
  <si>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</si>
  <si>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</si>
  <si>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</si>
  <si>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</si>
  <si>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</si>
  <si>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</si>
  <si>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</si>
  <si>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</si>
  <si>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</si>
  <si>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</si>
  <si>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</si>
  <si>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</si>
  <si>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</si>
  <si>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</si>
  <si>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</si>
  <si>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</si>
  <si>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</si>
  <si>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</si>
  <si>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</si>
  <si>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</si>
  <si>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</si>
  <si>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</si>
  <si>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</si>
  <si>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</si>
  <si>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</si>
  <si>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</si>
  <si>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</si>
  <si>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</si>
  <si>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</si>
  <si>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</si>
  <si>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</si>
  <si>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</si>
  <si>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</si>
  <si>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</si>
  <si>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</si>
  <si>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</si>
  <si>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</si>
  <si>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</si>
  <si>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</si>
  <si>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</si>
  <si>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</si>
  <si>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</si>
  <si>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</si>
  <si>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</si>
  <si>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</si>
  <si>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</si>
  <si>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</si>
  <si>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</si>
  <si>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</si>
  <si>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</si>
  <si>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</si>
  <si>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</si>
  <si>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</si>
  <si>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</si>
  <si>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</si>
  <si>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</si>
  <si>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</si>
  <si>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</si>
  <si>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</si>
  <si>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</si>
  <si>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</si>
  <si>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</si>
  <si>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</si>
  <si>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</si>
  <si>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</si>
  <si>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</si>
  <si>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</si>
  <si>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</si>
  <si>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</si>
  <si>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</si>
  <si>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</si>
  <si>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</si>
  <si>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</si>
  <si>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</si>
  <si>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</si>
  <si>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</si>
  <si>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</si>
  <si>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</si>
  <si>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</si>
  <si>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</si>
  <si>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</si>
  <si>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</si>
  <si>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</si>
  <si>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</si>
  <si>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</si>
  <si>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</si>
  <si>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</si>
  <si>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</si>
  <si>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</si>
  <si>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</si>
  <si>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</si>
  <si>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</si>
  <si>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</si>
  <si>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</si>
  <si>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</si>
  <si>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</si>
  <si>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</si>
  <si>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</si>
  <si>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</si>
  <si>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</si>
  <si>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</si>
  <si>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</si>
  <si>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</si>
  <si>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</si>
  <si>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</si>
  <si>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</si>
  <si>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</si>
  <si>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</si>
  <si>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</si>
  <si>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</si>
  <si>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</si>
  <si>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</si>
  <si>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</si>
  <si>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</si>
  <si>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</si>
  <si>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</si>
  <si>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</si>
  <si>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</si>
  <si>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</si>
  <si>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</si>
  <si>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</si>
  <si>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</si>
  <si>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</si>
  <si>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</si>
  <si>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</si>
  <si>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</si>
  <si>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</si>
  <si>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</si>
  <si>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</si>
  <si>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</si>
  <si>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</si>
  <si>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</si>
  <si>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</si>
  <si>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</si>
  <si>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</si>
  <si>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</si>
  <si>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</si>
  <si>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</si>
  <si>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</si>
  <si>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</si>
  <si>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</si>
  <si>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</si>
  <si>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</si>
  <si>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</si>
  <si>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</si>
  <si>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</si>
  <si>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</si>
  <si>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</si>
  <si>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</si>
  <si>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</si>
  <si>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</si>
  <si>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</si>
  <si>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</si>
  <si>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</si>
  <si>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</si>
  <si>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</si>
  <si>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</si>
  <si>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</si>
  <si>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</si>
  <si>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</si>
  <si>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</si>
  <si>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</si>
  <si>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</si>
  <si>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</si>
  <si>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</si>
  <si>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</si>
  <si>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</si>
  <si>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</si>
  <si>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</si>
  <si>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</si>
  <si>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</si>
  <si>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</si>
  <si>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</si>
  <si>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</si>
  <si>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</si>
  <si>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</si>
  <si>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</si>
  <si>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</si>
  <si>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</si>
  <si>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</si>
  <si>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</si>
  <si>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</si>
  <si>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</si>
  <si>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</si>
  <si>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</si>
  <si>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</si>
  <si>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</si>
  <si>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</si>
  <si>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</si>
  <si>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</si>
  <si>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</si>
  <si>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</si>
  <si>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</si>
  <si>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</si>
  <si>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</si>
  <si>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</si>
  <si>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</si>
  <si>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</si>
  <si>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</si>
  <si>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</si>
  <si>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</si>
  <si>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</si>
  <si>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</si>
  <si>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</si>
  <si>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</si>
  <si>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</si>
  <si>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</si>
  <si>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</si>
  <si>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</si>
  <si>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</si>
  <si>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</si>
  <si>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</si>
  <si>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</si>
  <si>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</si>
  <si>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</si>
  <si>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</si>
  <si>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</si>
  <si>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</si>
  <si>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</si>
  <si>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</si>
  <si>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</si>
  <si>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</si>
  <si>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</si>
  <si>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</si>
  <si>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</si>
  <si>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</si>
  <si>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</si>
  <si>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</si>
  <si>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</si>
  <si>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</si>
  <si>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</si>
  <si>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</si>
  <si>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</si>
  <si>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</si>
  <si>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</si>
  <si>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</si>
  <si>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</si>
  <si>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</si>
  <si>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</si>
  <si>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</si>
  <si>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</si>
  <si>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</si>
  <si>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</si>
  <si>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</si>
  <si>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</si>
  <si>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</si>
  <si>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</si>
  <si>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</si>
  <si>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</si>
  <si>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</si>
  <si>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</si>
  <si>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</si>
  <si>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</si>
  <si>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</si>
  <si>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</si>
  <si>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</si>
  <si>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</si>
  <si>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</si>
  <si>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</si>
  <si>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</si>
  <si>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</si>
  <si>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</si>
  <si>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</si>
  <si>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</si>
  <si>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</si>
  <si>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</si>
  <si>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</si>
  <si>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</si>
  <si>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</si>
  <si>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</si>
  <si>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</si>
  <si>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</si>
  <si>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</si>
  <si>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</si>
  <si>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</si>
  <si>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</si>
  <si>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</si>
  <si>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</si>
  <si>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</si>
  <si>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</si>
  <si>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</si>
  <si>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</si>
  <si>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</si>
  <si>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</si>
  <si>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</si>
  <si>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</si>
  <si>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</si>
  <si>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</si>
  <si>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</si>
  <si>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</si>
  <si>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</si>
  <si>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</si>
  <si>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</si>
  <si>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</si>
  <si>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</si>
  <si>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</si>
  <si>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</si>
  <si>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</si>
  <si>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</si>
  <si>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</si>
  <si>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</si>
  <si>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</si>
  <si>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</si>
  <si>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</si>
  <si>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</si>
  <si>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</si>
  <si>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</si>
  <si>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</si>
  <si>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</si>
  <si>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</si>
  <si>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</si>
  <si>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</si>
  <si>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</si>
  <si>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</si>
  <si>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</si>
  <si>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</si>
  <si>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</si>
  <si>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</si>
  <si>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</si>
  <si>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</si>
  <si>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</si>
  <si>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</si>
  <si>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</si>
  <si>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</si>
  <si>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</si>
  <si>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</si>
  <si>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</si>
  <si>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</si>
  <si>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</si>
  <si>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</si>
  <si>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</si>
  <si>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</si>
  <si>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</si>
  <si>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</si>
  <si>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</si>
  <si>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</si>
  <si>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</si>
  <si>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</si>
  <si>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</si>
  <si>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</si>
  <si>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</si>
  <si>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</si>
  <si>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</si>
  <si>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</si>
  <si>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</si>
  <si>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</si>
  <si>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</si>
  <si>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</si>
  <si>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</si>
  <si>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</si>
  <si>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</si>
  <si>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</si>
  <si>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</si>
  <si>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</si>
  <si>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</si>
  <si>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</si>
  <si>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</si>
  <si>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</si>
  <si>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</si>
  <si>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</si>
  <si>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</si>
  <si>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</si>
  <si>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</si>
  <si>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</si>
  <si>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</si>
  <si>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</si>
  <si>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</si>
  <si>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</si>
  <si>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</si>
  <si>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</si>
  <si>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</si>
  <si>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</si>
  <si>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</si>
  <si>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</si>
  <si>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</si>
  <si>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</si>
  <si>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</si>
  <si>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</si>
  <si>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</si>
  <si>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</si>
  <si>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</si>
  <si>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</si>
  <si>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</si>
  <si>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</si>
  <si>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</si>
  <si>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</si>
  <si>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</si>
  <si>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</si>
  <si>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</si>
  <si>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</si>
  <si>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</si>
  <si>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</si>
  <si>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</si>
  <si>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</si>
  <si>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</si>
  <si>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</si>
  <si>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</si>
  <si>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</si>
  <si>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</si>
  <si>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</si>
  <si>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</si>
  <si>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</si>
  <si>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</si>
  <si>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</si>
  <si>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</si>
  <si>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</si>
  <si>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</si>
  <si>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</si>
  <si>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</si>
  <si>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</si>
  <si>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</si>
  <si>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</si>
  <si>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</si>
  <si>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</si>
  <si>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</si>
  <si>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</si>
  <si>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</si>
  <si>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</si>
  <si>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</si>
  <si>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</si>
  <si>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</si>
  <si>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</si>
  <si>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</si>
  <si>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</si>
  <si>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</si>
  <si>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</si>
  <si>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</si>
  <si>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</si>
  <si>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</si>
  <si>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</si>
  <si>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</si>
  <si>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</si>
  <si>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</si>
  <si>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</si>
  <si>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</si>
  <si>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</si>
  <si>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</si>
  <si>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</si>
  <si>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</si>
  <si>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</si>
  <si>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</si>
  <si>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</si>
  <si>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</si>
  <si>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</si>
  <si>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</si>
  <si>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</si>
  <si>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</si>
  <si>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</si>
  <si>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</si>
  <si>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</si>
  <si>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</si>
  <si>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</si>
  <si>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</si>
  <si>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</si>
  <si>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</si>
  <si>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</si>
  <si>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</si>
  <si>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</si>
  <si>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</si>
  <si>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</si>
  <si>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</si>
  <si>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</si>
  <si>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</si>
  <si>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</si>
  <si>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</si>
  <si>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</si>
  <si>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</si>
  <si>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</si>
  <si>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</si>
  <si>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</si>
  <si>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</si>
  <si>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</si>
  <si>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</si>
  <si>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</si>
  <si>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</si>
  <si>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</si>
  <si>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</si>
  <si>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</si>
  <si>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</si>
  <si>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</si>
  <si>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</si>
  <si>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</si>
  <si>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</si>
  <si>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</si>
  <si>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</si>
  <si>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</si>
  <si>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</si>
  <si>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</si>
  <si>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</si>
  <si>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</si>
  <si>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</si>
  <si>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</si>
  <si>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</si>
  <si>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</si>
  <si>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</si>
  <si>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</si>
  <si>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</si>
  <si>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</si>
  <si>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</si>
  <si>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</si>
  <si>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</si>
  <si>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</si>
  <si>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</si>
  <si>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</si>
  <si>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</si>
  <si>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</si>
  <si>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</si>
  <si>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</si>
  <si>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</si>
  <si>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</si>
  <si>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</si>
  <si>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</si>
  <si>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</si>
  <si>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</si>
  <si>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</si>
  <si>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</si>
  <si>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</si>
  <si>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</si>
  <si>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</si>
  <si>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</si>
  <si>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</si>
  <si>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</si>
  <si>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</si>
  <si>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</si>
  <si>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</si>
  <si>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</si>
  <si>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</si>
  <si>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</si>
  <si>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</si>
  <si>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</si>
  <si>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</si>
  <si>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</si>
  <si>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</si>
  <si>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</si>
  <si>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</si>
  <si>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</si>
  <si>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</si>
  <si>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</si>
  <si>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</si>
  <si>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</si>
  <si>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</si>
  <si>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</si>
  <si>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</si>
  <si>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</si>
  <si>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</si>
  <si>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</si>
  <si>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</si>
  <si>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</si>
  <si>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</si>
  <si>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</si>
  <si>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</si>
  <si>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</si>
  <si>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</si>
  <si>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</si>
  <si>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</si>
  <si>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</si>
  <si>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</si>
  <si>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</si>
  <si>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</si>
  <si>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</si>
  <si>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</si>
  <si>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</si>
  <si>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</si>
  <si>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</si>
  <si>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</si>
  <si>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</si>
  <si>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</si>
  <si>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</si>
  <si>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</si>
  <si>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</si>
  <si>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</si>
  <si>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</si>
  <si>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</si>
  <si>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</si>
  <si>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</si>
  <si>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</si>
  <si>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</si>
  <si>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</si>
  <si>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</si>
  <si>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</si>
  <si>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</si>
  <si>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</si>
  <si>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</si>
  <si>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</si>
  <si>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</si>
  <si>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</si>
  <si>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</si>
  <si>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</si>
  <si>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</si>
  <si>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</si>
  <si>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</si>
  <si>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</si>
  <si>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</si>
  <si>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</si>
  <si>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</si>
  <si>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</si>
  <si>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</si>
  <si>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</si>
  <si>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</si>
  <si>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</si>
  <si>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</si>
  <si>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</si>
  <si>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</si>
  <si>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</si>
  <si>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</si>
  <si>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</si>
  <si>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</si>
  <si>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</si>
  <si>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</si>
  <si>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</si>
  <si>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</si>
  <si>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</si>
  <si>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</si>
  <si>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</si>
  <si>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</si>
  <si>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</si>
  <si>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</si>
  <si>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</si>
  <si>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</si>
  <si>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</si>
  <si>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</si>
  <si>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</si>
  <si>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</si>
  <si>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</si>
  <si>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</si>
  <si>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</si>
  <si>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</si>
  <si>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</si>
  <si>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</si>
  <si>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</si>
  <si>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</si>
  <si>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</si>
  <si>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</si>
  <si>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</si>
  <si>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</si>
  <si>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</si>
  <si>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</si>
  <si>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</si>
  <si>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</si>
  <si>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</si>
  <si>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</si>
  <si>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</si>
  <si>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</si>
  <si>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</si>
  <si>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</si>
  <si>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</si>
  <si>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</si>
  <si>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</si>
  <si>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</si>
  <si>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</si>
  <si>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</si>
  <si>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</si>
  <si>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</si>
  <si>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</si>
  <si>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</si>
  <si>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</si>
  <si>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</si>
  <si>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</si>
  <si>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</si>
  <si>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</si>
  <si>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</si>
  <si>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</si>
  <si>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</si>
  <si>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</si>
  <si>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</si>
  <si>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</si>
  <si>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</si>
  <si>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</si>
  <si>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</si>
  <si>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</si>
  <si>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</si>
  <si>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</si>
  <si>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</si>
  <si>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</si>
  <si>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</si>
  <si>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</si>
  <si>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</si>
  <si>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</si>
  <si>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</si>
  <si>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</si>
  <si>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</si>
  <si>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</si>
  <si>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</si>
  <si>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</si>
  <si>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</si>
  <si>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</si>
  <si>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</si>
  <si>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</si>
  <si>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</si>
  <si>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</si>
  <si>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</si>
  <si>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</si>
  <si>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</si>
  <si>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</si>
  <si>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</si>
  <si>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</si>
  <si>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</si>
  <si>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</si>
  <si>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</si>
  <si>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</si>
  <si>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</si>
  <si>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</si>
  <si>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</si>
  <si>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</si>
  <si>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</si>
  <si>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</si>
  <si>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</si>
  <si>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</si>
  <si>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</si>
  <si>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</si>
  <si>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</si>
  <si>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</si>
  <si>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</si>
  <si>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</si>
  <si>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</si>
  <si>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</si>
  <si>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</si>
  <si>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</si>
  <si>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</si>
  <si>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</si>
  <si>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</si>
  <si>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</si>
  <si>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</si>
  <si>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</si>
  <si>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</si>
  <si>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</si>
  <si>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</si>
  <si>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</si>
  <si>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</si>
  <si>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</si>
  <si>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</si>
  <si>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</si>
  <si>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</si>
  <si>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</si>
  <si>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</si>
  <si>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</si>
  <si>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</si>
  <si>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</si>
  <si>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</si>
  <si>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</si>
  <si>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</si>
  <si>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</si>
  <si>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</si>
  <si>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</si>
  <si>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</si>
  <si>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</si>
  <si>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</si>
  <si>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</si>
  <si>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</si>
  <si>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</si>
  <si>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</si>
  <si>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</si>
  <si>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</si>
  <si>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</si>
  <si>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</si>
  <si>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</si>
  <si>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</si>
  <si>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</si>
  <si>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</si>
  <si>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</si>
  <si>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</si>
  <si>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</si>
  <si>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</si>
  <si>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</si>
  <si>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</si>
  <si>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</si>
  <si>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</si>
  <si>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</si>
  <si>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</si>
  <si>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</si>
  <si>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</si>
  <si>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</si>
  <si>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</si>
  <si>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</si>
  <si>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</si>
  <si>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</si>
  <si>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</si>
  <si>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</si>
  <si>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</si>
  <si>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</si>
  <si>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</si>
  <si>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</si>
  <si>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</si>
  <si>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</si>
  <si>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</si>
  <si>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</si>
  <si>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</si>
  <si>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</si>
  <si>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</si>
  <si>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</si>
  <si>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</si>
  <si>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</si>
  <si>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</si>
  <si>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</si>
  <si>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</si>
  <si>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</si>
  <si>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</si>
  <si>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</si>
  <si>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</si>
  <si>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</si>
  <si>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</si>
  <si>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</si>
  <si>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</si>
  <si>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</si>
  <si>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</si>
  <si>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</si>
  <si>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</si>
  <si>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</si>
  <si>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</si>
  <si>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</si>
  <si>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</si>
  <si>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</si>
  <si>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</si>
  <si>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</si>
  <si>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</si>
  <si>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</si>
  <si>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</si>
  <si>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</si>
  <si>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</si>
  <si>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</si>
  <si>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</si>
  <si>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</si>
  <si>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</si>
  <si>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</si>
  <si>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</si>
  <si>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</si>
  <si>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</si>
  <si>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</si>
  <si>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</si>
  <si>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</si>
  <si>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</si>
  <si>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</si>
  <si>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</si>
  <si>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</si>
  <si>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</si>
  <si>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</si>
  <si>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</si>
  <si>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</si>
  <si>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</si>
  <si>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</si>
  <si>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</si>
  <si>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</si>
  <si>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</si>
  <si>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</si>
  <si>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</si>
  <si>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</si>
  <si>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</si>
  <si>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</si>
  <si>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</si>
  <si>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</si>
  <si>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</si>
  <si>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</si>
  <si>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</si>
  <si>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</si>
  <si>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</si>
  <si>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</si>
  <si>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</si>
  <si>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</si>
  <si>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</si>
  <si>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</si>
  <si>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</si>
  <si>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</si>
  <si>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</si>
  <si>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</si>
  <si>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</si>
  <si>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</si>
  <si>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</si>
  <si>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</si>
  <si>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</si>
  <si>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</si>
  <si>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</si>
  <si>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</si>
  <si>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</si>
  <si>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</si>
  <si>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</si>
  <si>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</si>
  <si>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</si>
  <si>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</si>
  <si>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</si>
  <si>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</si>
  <si>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</si>
  <si>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</si>
  <si>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</si>
  <si>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</si>
  <si>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</si>
  <si>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</si>
  <si>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</si>
  <si>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</si>
  <si>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</si>
  <si>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</si>
  <si>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</si>
  <si>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</si>
  <si>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</si>
  <si>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</si>
  <si>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</si>
  <si>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</si>
  <si>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</si>
  <si>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</si>
  <si>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</si>
  <si>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</si>
  <si>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</si>
  <si>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</si>
  <si>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</si>
  <si>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</si>
  <si>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</si>
  <si>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</si>
  <si>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</si>
  <si>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</si>
  <si>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</si>
  <si>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</si>
  <si>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</si>
  <si>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</si>
  <si>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</si>
  <si>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</si>
  <si>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</si>
  <si>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</si>
  <si>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</si>
  <si>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</si>
  <si>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</si>
  <si>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</si>
  <si>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</si>
  <si>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</si>
  <si>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</si>
  <si>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</si>
  <si>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</si>
  <si>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</si>
  <si>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</si>
  <si>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</si>
  <si>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</si>
  <si>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</si>
  <si>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</si>
  <si>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</si>
  <si>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</si>
  <si>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</si>
  <si>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</si>
  <si>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</si>
  <si>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</si>
  <si>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</si>
  <si>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</si>
  <si>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</si>
  <si>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</si>
  <si>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</si>
  <si>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</si>
  <si>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</si>
  <si>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</si>
  <si>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</si>
  <si>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</si>
  <si>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</si>
  <si>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</si>
  <si>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</si>
  <si>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</si>
  <si>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</si>
  <si>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</si>
  <si>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</si>
  <si>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</si>
  <si>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</si>
  <si>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</si>
  <si>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</si>
  <si>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</si>
  <si>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</si>
  <si>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</si>
  <si>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</si>
  <si>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</si>
  <si>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</si>
  <si>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</si>
  <si>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</si>
  <si>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</si>
  <si>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</si>
  <si>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</si>
  <si>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</si>
  <si>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</si>
  <si>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</si>
  <si>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</si>
  <si>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</si>
  <si>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</si>
  <si>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</si>
  <si>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</si>
  <si>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</si>
  <si>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</si>
  <si>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</si>
  <si>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</si>
  <si>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</si>
  <si>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</si>
  <si>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</si>
  <si>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</si>
  <si>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</si>
  <si>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</si>
  <si>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</si>
  <si>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</si>
  <si>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</si>
  <si>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</si>
  <si>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</si>
  <si>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</si>
  <si>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</si>
  <si>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</si>
  <si>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</si>
  <si>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</si>
  <si>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</si>
  <si>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</si>
  <si>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</si>
  <si>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</si>
  <si>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</si>
  <si>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</si>
  <si>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</si>
  <si>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</si>
  <si>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</si>
  <si>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</si>
  <si>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</si>
  <si>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</si>
  <si>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</si>
  <si>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</si>
  <si>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</si>
  <si>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</si>
  <si>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</si>
  <si>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</si>
  <si>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</si>
  <si>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</si>
  <si>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</si>
  <si>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</si>
  <si>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</si>
  <si>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</si>
  <si>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</si>
  <si>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</si>
  <si>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</si>
  <si>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</si>
  <si>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</si>
  <si>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</si>
  <si>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</si>
  <si>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</si>
  <si>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</si>
  <si>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</si>
  <si>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</si>
  <si>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</si>
  <si>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</si>
  <si>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</si>
  <si>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</si>
  <si>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</si>
  <si>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</si>
  <si>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</si>
  <si>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</si>
  <si>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</si>
  <si>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</si>
  <si>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</si>
  <si>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</si>
  <si>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</si>
  <si>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</si>
  <si>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</si>
  <si>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</si>
  <si>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</si>
  <si>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</si>
  <si>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</si>
  <si>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</si>
  <si>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</si>
  <si>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</si>
  <si>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</si>
  <si>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</si>
  <si>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</si>
  <si>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</si>
  <si>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</si>
  <si>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</si>
  <si>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</si>
  <si>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</si>
  <si>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</si>
  <si>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</si>
  <si>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</si>
  <si>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</si>
  <si>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</si>
  <si>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</si>
  <si>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</si>
  <si>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</si>
  <si>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</si>
  <si>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</si>
  <si>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</si>
  <si>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</si>
  <si>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</si>
  <si>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</si>
  <si>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</si>
  <si>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</si>
  <si>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</si>
  <si>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</si>
  <si>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</si>
  <si>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</si>
  <si>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</si>
  <si>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</si>
  <si>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</si>
  <si>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</si>
  <si>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</si>
  <si>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</si>
  <si>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</si>
  <si>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</si>
  <si>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</si>
  <si>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</si>
  <si>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</si>
  <si>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</si>
  <si>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</si>
  <si>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</si>
  <si>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</si>
  <si>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</si>
  <si>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</si>
  <si>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</si>
  <si>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</si>
  <si>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</si>
  <si>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</si>
  <si>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</si>
  <si>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</si>
  <si>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</si>
  <si>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</si>
  <si>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</si>
  <si>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</si>
  <si>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</si>
  <si>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</si>
  <si>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</si>
  <si>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</si>
  <si>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</si>
  <si>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</si>
  <si>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</si>
  <si>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</si>
  <si>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</si>
  <si>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</si>
  <si>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</si>
  <si>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</si>
  <si>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</si>
  <si>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</si>
  <si>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</si>
  <si>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</si>
  <si>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</si>
  <si>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</si>
  <si>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</si>
  <si>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</si>
  <si>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</si>
  <si>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</si>
  <si>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</si>
  <si>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</si>
  <si>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</si>
  <si>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</si>
  <si>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</si>
  <si>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</si>
  <si>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</si>
  <si>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</si>
  <si>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</si>
  <si>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</si>
  <si>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</si>
  <si>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</si>
  <si>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</si>
  <si>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</si>
  <si>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</si>
  <si>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</si>
  <si>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</si>
  <si>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</si>
  <si>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</si>
  <si>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</si>
  <si>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</si>
  <si>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</si>
  <si>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</si>
  <si>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</si>
  <si>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</si>
  <si>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</si>
  <si>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</si>
  <si>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</si>
  <si>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</si>
  <si>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</si>
  <si>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</si>
  <si>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</si>
  <si>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</si>
  <si>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</si>
  <si>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</si>
  <si>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</si>
  <si>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</si>
  <si>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</si>
  <si>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</si>
  <si>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</si>
  <si>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</si>
  <si>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</si>
  <si>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</si>
  <si>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</si>
  <si>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</si>
  <si>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</si>
  <si>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</si>
  <si>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</si>
  <si>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</si>
  <si>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</si>
  <si>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</si>
  <si>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</si>
  <si>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</si>
  <si>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</si>
  <si>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</si>
  <si>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</si>
  <si>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</si>
  <si>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</si>
  <si>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</si>
  <si>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</si>
  <si>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</si>
  <si>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</si>
  <si>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</si>
  <si>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</si>
  <si>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</si>
  <si>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</si>
  <si>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</si>
  <si>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</si>
  <si>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</si>
  <si>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</si>
  <si>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</si>
  <si>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</si>
  <si>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</si>
  <si>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</si>
  <si>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</si>
  <si>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</si>
  <si>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</si>
  <si>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</si>
  <si>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</si>
  <si>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</si>
  <si>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</si>
  <si>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</si>
  <si>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</si>
  <si>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</si>
  <si>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</si>
  <si>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</si>
  <si>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</si>
  <si>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</si>
  <si>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</si>
  <si>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</si>
  <si>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</si>
  <si>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</si>
  <si>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</si>
  <si>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</si>
  <si>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</si>
  <si>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</si>
  <si>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</si>
  <si>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</si>
  <si>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</si>
  <si>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</si>
  <si>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</si>
  <si>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</si>
  <si>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</si>
  <si>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</si>
  <si>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</si>
  <si>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</si>
  <si>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</si>
  <si>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</si>
  <si>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</si>
  <si>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</si>
  <si>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</si>
  <si>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</si>
  <si>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</si>
  <si>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</si>
  <si>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</si>
  <si>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</si>
  <si>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</si>
  <si>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</si>
  <si>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</si>
  <si>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</si>
  <si>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</si>
  <si>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</si>
  <si>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</si>
  <si>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</si>
  <si>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</si>
  <si>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</si>
  <si>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</si>
  <si>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</si>
  <si>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</si>
  <si>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</si>
  <si>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</si>
  <si>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</si>
  <si>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</si>
  <si>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</si>
  <si>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</si>
  <si>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</si>
  <si>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</si>
  <si>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</si>
  <si>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</si>
  <si>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</si>
  <si>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</si>
  <si>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</si>
  <si>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</si>
  <si>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</si>
  <si>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</si>
  <si>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</si>
  <si>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</si>
  <si>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</si>
  <si>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</si>
  <si>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</si>
  <si>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</si>
  <si>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</si>
  <si>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</si>
  <si>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</si>
  <si>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</si>
  <si>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</si>
  <si>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</si>
  <si>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</si>
  <si>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</si>
  <si>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</si>
  <si>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</si>
  <si>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</si>
  <si>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</si>
  <si>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</si>
  <si>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</si>
  <si>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</si>
  <si>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</si>
  <si>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</si>
  <si>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</si>
  <si>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</si>
  <si>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</si>
  <si>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</si>
  <si>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</si>
  <si>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</si>
  <si>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</si>
  <si>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</si>
  <si>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</si>
  <si>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</si>
  <si>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</si>
  <si>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</si>
  <si>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</si>
  <si>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</si>
  <si>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</si>
  <si>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</si>
  <si>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</si>
  <si>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</si>
  <si>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</si>
  <si>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</si>
  <si>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</si>
  <si>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</si>
  <si>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</si>
  <si>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</si>
  <si>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</si>
  <si>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</si>
  <si>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</si>
  <si>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</si>
  <si>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</si>
  <si>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</si>
  <si>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</si>
  <si>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</si>
  <si>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</si>
  <si>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</si>
  <si>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</si>
  <si>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</si>
  <si>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</si>
  <si>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</si>
  <si>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</si>
  <si>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</si>
  <si>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</si>
  <si>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</si>
  <si>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</si>
  <si>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</si>
  <si>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</si>
  <si>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</si>
  <si>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</si>
  <si>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</si>
  <si>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</si>
  <si>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</si>
  <si>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</si>
  <si>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</si>
  <si>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</si>
  <si>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</si>
  <si>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</si>
  <si>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</si>
  <si>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</si>
  <si>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</si>
  <si>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</si>
  <si>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</si>
  <si>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</si>
  <si>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</si>
  <si>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</si>
  <si>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</si>
  <si>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</si>
  <si>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</si>
  <si>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</si>
  <si>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</si>
  <si>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</si>
  <si>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</si>
  <si>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</si>
  <si>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</si>
  <si>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</si>
  <si>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</si>
  <si>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</si>
  <si>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</si>
  <si>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</si>
  <si>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</si>
  <si>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</si>
  <si>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</si>
  <si>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</si>
  <si>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</si>
  <si>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</si>
  <si>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</si>
  <si>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</si>
  <si>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</si>
  <si>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</si>
  <si>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</si>
  <si>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</si>
  <si>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</si>
  <si>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</si>
  <si>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</si>
  <si>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</si>
  <si>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</si>
  <si>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</si>
  <si>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</si>
  <si>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</si>
  <si>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</si>
  <si>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</si>
  <si>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</si>
  <si>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</si>
  <si>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</si>
  <si>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</si>
  <si>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</si>
  <si>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</si>
  <si>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</si>
  <si>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</si>
  <si>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</si>
  <si>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</si>
  <si>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</si>
  <si>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</si>
  <si>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</si>
  <si>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</si>
  <si>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</si>
  <si>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</si>
  <si>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</si>
  <si>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</si>
  <si>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</si>
  <si>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</si>
  <si>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</si>
  <si>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</si>
  <si>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</si>
  <si>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</si>
  <si>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</si>
  <si>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</si>
  <si>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</si>
  <si>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</si>
  <si>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</si>
  <si>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</si>
  <si>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</si>
  <si>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</si>
  <si>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</si>
  <si>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</si>
  <si>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</si>
  <si>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</si>
  <si>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</si>
  <si>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</si>
  <si>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</si>
  <si>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</si>
  <si>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</si>
  <si>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</si>
  <si>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</si>
  <si>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</si>
  <si>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</si>
  <si>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</si>
  <si>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</si>
  <si>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</si>
  <si>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</si>
  <si>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</si>
  <si>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</si>
  <si>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</si>
  <si>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</si>
  <si>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</si>
  <si>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</si>
  <si>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</si>
  <si>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</si>
  <si>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</si>
  <si>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</si>
  <si>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</si>
  <si>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</si>
  <si>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</si>
  <si>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</si>
  <si>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</si>
  <si>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</si>
  <si>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</si>
  <si>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</si>
  <si>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</si>
  <si>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</si>
  <si>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</si>
  <si>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</si>
  <si>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</si>
  <si>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</si>
  <si>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</si>
  <si>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</si>
  <si>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</si>
  <si>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</si>
  <si>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</si>
  <si>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</si>
  <si>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</si>
  <si>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</si>
  <si>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</si>
  <si>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</si>
  <si>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</si>
  <si>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</si>
  <si>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</si>
  <si>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</si>
  <si>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</si>
  <si>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</si>
  <si>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</si>
  <si>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</si>
  <si>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</si>
  <si>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</si>
  <si>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</si>
  <si>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</si>
  <si>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</si>
  <si>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</si>
  <si>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</si>
  <si>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</si>
  <si>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</si>
  <si>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</si>
  <si>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</si>
  <si>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</si>
  <si>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</si>
  <si>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</si>
  <si>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</si>
  <si>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</si>
  <si>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</si>
  <si>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</si>
  <si>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</si>
  <si>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</si>
  <si>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</si>
  <si>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</si>
  <si>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</si>
  <si>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</si>
  <si>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</si>
  <si>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</si>
  <si>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</si>
  <si>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</si>
  <si>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</si>
  <si>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</si>
  <si>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</si>
  <si>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</si>
  <si>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</si>
  <si>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</si>
  <si>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</si>
  <si>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</si>
  <si>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</si>
  <si>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</si>
  <si>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</si>
  <si>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</si>
  <si>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</si>
  <si>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</si>
  <si>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</si>
  <si>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</si>
  <si>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</si>
  <si>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</si>
  <si>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</si>
  <si>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</si>
  <si>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</si>
  <si>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</si>
  <si>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</si>
  <si>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</si>
  <si>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</si>
  <si>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</si>
  <si>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</si>
  <si>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</si>
  <si>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</si>
  <si>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</si>
  <si>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</si>
  <si>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</si>
  <si>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</si>
  <si>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</si>
  <si>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</si>
  <si>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</si>
  <si>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</si>
  <si>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</si>
  <si>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</si>
  <si>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</si>
  <si>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</si>
  <si>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</si>
  <si>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</si>
  <si>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</si>
  <si>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</si>
  <si>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</si>
  <si>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</si>
  <si>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</si>
  <si>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</si>
  <si>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</si>
  <si>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</si>
  <si>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</si>
  <si>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</si>
  <si>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</si>
  <si>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</si>
  <si>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</si>
  <si>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</si>
  <si>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</si>
  <si>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</si>
  <si>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</si>
  <si>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</si>
  <si>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</si>
  <si>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</si>
  <si>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</si>
  <si>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</si>
  <si>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</si>
  <si>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</si>
  <si>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</si>
  <si>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</si>
  <si>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</si>
  <si>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</si>
  <si>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</si>
  <si>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</si>
  <si>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</si>
  <si>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</si>
  <si>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</si>
  <si>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</si>
  <si>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</si>
  <si>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</si>
  <si>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</si>
  <si>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</si>
  <si>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</si>
  <si>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</si>
  <si>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</si>
  <si>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</si>
  <si>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</si>
  <si>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</si>
  <si>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</si>
  <si>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</si>
  <si>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</si>
  <si>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</si>
  <si>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</si>
  <si>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</si>
  <si>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</si>
  <si>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</si>
  <si>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</si>
  <si>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</si>
  <si>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</si>
  <si>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</si>
  <si>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</si>
  <si>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</si>
  <si>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</si>
  <si>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</si>
  <si>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</si>
  <si>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</si>
  <si>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</si>
  <si>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</si>
  <si>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</si>
  <si>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</si>
  <si>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</si>
  <si>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</si>
  <si>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</si>
  <si>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</si>
  <si>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</si>
  <si>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</si>
  <si>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</si>
  <si>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</si>
  <si>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</si>
  <si>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</si>
  <si>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</si>
  <si>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</si>
  <si>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</si>
  <si>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</si>
  <si>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</si>
  <si>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</si>
  <si>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</si>
  <si>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</si>
  <si>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</si>
  <si>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</si>
  <si>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</si>
  <si>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</si>
  <si>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</si>
  <si>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</si>
  <si>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</si>
  <si>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</si>
  <si>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</si>
  <si>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</si>
  <si>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</si>
  <si>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</si>
  <si>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</si>
  <si>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</si>
  <si>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</si>
  <si>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</si>
  <si>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</si>
  <si>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</si>
  <si>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</si>
  <si>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</si>
  <si>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</si>
  <si>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</si>
  <si>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</si>
  <si>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</si>
  <si>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</si>
  <si>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</si>
  <si>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</si>
  <si>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</si>
  <si>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</si>
  <si>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</si>
  <si>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</si>
  <si>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</si>
  <si>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</si>
  <si>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</si>
  <si>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</si>
  <si>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</si>
  <si>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</si>
  <si>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</si>
  <si>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</si>
  <si>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</si>
  <si>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</si>
  <si>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</si>
  <si>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</si>
  <si>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</si>
  <si>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</si>
  <si>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</si>
  <si>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</si>
  <si>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</si>
  <si>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</si>
  <si>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</si>
  <si>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</si>
  <si>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</si>
  <si>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</si>
  <si>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</si>
  <si>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</si>
  <si>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</si>
  <si>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</si>
  <si>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</si>
  <si>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</si>
  <si>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</si>
  <si>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</si>
  <si>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</si>
  <si>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</si>
  <si>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</si>
  <si>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</si>
  <si>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</si>
  <si>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</si>
  <si>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</si>
  <si>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</si>
  <si>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</si>
  <si>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</si>
  <si>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</si>
  <si>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</si>
  <si>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</si>
  <si>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</si>
  <si>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</si>
  <si>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</si>
  <si>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</si>
  <si>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</si>
  <si>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</si>
  <si>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</si>
  <si>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</si>
  <si>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</si>
  <si>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</si>
  <si>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</si>
  <si>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</si>
  <si>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</si>
  <si>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</si>
  <si>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</si>
  <si>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</si>
  <si>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</si>
  <si>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</si>
  <si>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</si>
  <si>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</si>
  <si>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</si>
  <si>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</si>
  <si>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</si>
  <si>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</si>
  <si>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</si>
  <si>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</si>
  <si>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</si>
  <si>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</si>
  <si>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</si>
  <si>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</si>
  <si>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</si>
  <si>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</si>
  <si>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</si>
  <si>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</si>
  <si>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</si>
  <si>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</si>
  <si>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</si>
  <si>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</si>
  <si>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</si>
  <si>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</si>
  <si>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</si>
  <si>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</si>
  <si>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</si>
  <si>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</si>
  <si>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</si>
  <si>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</si>
  <si>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</si>
  <si>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</si>
  <si>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</si>
  <si>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</si>
  <si>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</si>
  <si>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</si>
  <si>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</si>
  <si>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</si>
  <si>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</si>
  <si>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</si>
  <si>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</si>
  <si>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</si>
  <si>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</si>
  <si>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</si>
  <si>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</si>
  <si>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</si>
  <si>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</si>
  <si>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</si>
  <si>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</si>
  <si>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</si>
  <si>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</si>
  <si>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</si>
  <si>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</si>
  <si>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</si>
  <si>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</si>
  <si>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</si>
  <si>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</si>
  <si>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</si>
  <si>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</si>
  <si>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</si>
  <si>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</si>
  <si>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</si>
  <si>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</si>
  <si>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</si>
  <si>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</si>
  <si>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</si>
  <si>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</si>
  <si>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</si>
  <si>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</si>
  <si>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</si>
  <si>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</si>
  <si>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</si>
  <si>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</si>
  <si>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</si>
  <si>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</si>
  <si>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</si>
  <si>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</si>
  <si>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</si>
  <si>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</si>
  <si>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</si>
  <si>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</si>
  <si>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</si>
  <si>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</si>
  <si>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</si>
  <si>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</si>
  <si>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</si>
  <si>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</si>
  <si>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</si>
  <si>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</si>
  <si>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</si>
  <si>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</si>
  <si>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</si>
  <si>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</si>
  <si>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</si>
  <si>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</si>
  <si>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</si>
  <si>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</si>
  <si>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</si>
  <si>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</si>
  <si>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</si>
  <si>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</si>
  <si>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</si>
  <si>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</si>
  <si>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</si>
  <si>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</si>
  <si>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</si>
  <si>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</si>
  <si>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</si>
  <si>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</si>
  <si>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</si>
  <si>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</si>
  <si>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</si>
  <si>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</si>
  <si>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</si>
  <si>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</si>
  <si>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</si>
  <si>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</si>
  <si>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</si>
  <si>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</si>
  <si>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</si>
  <si>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</si>
  <si>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</si>
  <si>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</si>
  <si>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</si>
  <si>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</si>
  <si>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</si>
  <si>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</si>
  <si>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</si>
  <si>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</si>
  <si>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</si>
  <si>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</si>
  <si>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</si>
  <si>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</si>
  <si>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</si>
  <si>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</si>
  <si>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</si>
  <si>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</si>
  <si>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</si>
  <si>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</si>
  <si>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</si>
  <si>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</si>
  <si>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</si>
  <si>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</si>
  <si>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</si>
  <si>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</si>
  <si>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</si>
  <si>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</si>
  <si>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</si>
  <si>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</si>
  <si>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</si>
  <si>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</si>
  <si>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</si>
  <si>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</si>
  <si>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</si>
  <si>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</si>
  <si>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</si>
  <si>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</si>
  <si>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</si>
  <si>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</si>
  <si>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</si>
  <si>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</si>
  <si>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</si>
  <si>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</si>
  <si>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</si>
  <si>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</si>
  <si>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</si>
  <si>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</si>
  <si>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</si>
  <si>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</si>
  <si>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</si>
  <si>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</si>
  <si>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</si>
  <si>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</si>
  <si>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</si>
  <si>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</si>
  <si>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</si>
  <si>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</si>
  <si>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</si>
  <si>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</si>
  <si>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</si>
  <si>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</si>
  <si>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</si>
  <si>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</si>
  <si>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</si>
  <si>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</si>
  <si>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</si>
  <si>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</si>
  <si>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</si>
  <si>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</si>
  <si>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</si>
  <si>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</si>
  <si>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</si>
  <si>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</si>
  <si>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</si>
  <si>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</si>
  <si>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</si>
  <si>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</si>
  <si>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</si>
  <si>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</si>
  <si>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</si>
  <si>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</si>
  <si>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</si>
  <si>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</si>
  <si>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</si>
  <si>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</si>
  <si>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</si>
  <si>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</si>
  <si>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</si>
  <si>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</si>
  <si>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</si>
  <si>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</si>
  <si>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</si>
  <si>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</si>
  <si>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</si>
  <si>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</si>
  <si>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</si>
  <si>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</si>
  <si>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</si>
  <si>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</si>
  <si>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</si>
  <si>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</si>
  <si>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</si>
  <si>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</si>
  <si>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</si>
  <si>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</si>
  <si>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</si>
  <si>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</si>
  <si>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</si>
  <si>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</si>
  <si>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</si>
  <si>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</si>
  <si>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</si>
  <si>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</si>
  <si>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</si>
  <si>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</si>
  <si>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</si>
  <si>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</si>
  <si>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</si>
  <si>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</si>
  <si>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</si>
  <si>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</si>
  <si>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</si>
  <si>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</si>
  <si>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</si>
  <si>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</si>
  <si>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</si>
  <si>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</si>
  <si>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</si>
  <si>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</si>
  <si>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</si>
  <si>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</si>
  <si>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</si>
  <si>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</si>
  <si>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</si>
  <si>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</si>
  <si>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</si>
  <si>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</si>
  <si>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</si>
  <si>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</si>
  <si>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</si>
  <si>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</si>
  <si>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</si>
  <si>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</si>
  <si>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</si>
  <si>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</si>
  <si>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</si>
  <si>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</si>
  <si>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</si>
  <si>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</si>
  <si>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</si>
  <si>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</si>
  <si>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</si>
  <si>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</si>
  <si>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</si>
  <si>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</si>
  <si>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</si>
  <si>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</si>
  <si>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</si>
  <si>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</si>
  <si>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</si>
  <si>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</si>
  <si>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</si>
  <si>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</si>
  <si>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</si>
  <si>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</si>
  <si>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</si>
  <si>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</si>
  <si>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</si>
  <si>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</si>
  <si>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</si>
  <si>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</si>
  <si>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</si>
  <si>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</si>
  <si>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</si>
  <si>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</si>
  <si>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</si>
  <si>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</si>
  <si>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</si>
  <si>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</si>
  <si>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</si>
  <si>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</si>
  <si>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</si>
  <si>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</si>
  <si>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</si>
  <si>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</si>
  <si>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</si>
  <si>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</si>
  <si>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</si>
  <si>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</si>
  <si>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</si>
  <si>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</si>
  <si>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</si>
  <si>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</si>
  <si>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</si>
  <si>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</si>
  <si>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</si>
  <si>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</si>
  <si>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</si>
  <si>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</si>
  <si>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</si>
  <si>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</si>
  <si>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</si>
  <si>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</si>
  <si>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</si>
  <si>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</si>
  <si>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</si>
  <si>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</si>
  <si>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</si>
  <si>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</si>
  <si>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</si>
  <si>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</si>
  <si>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</si>
  <si>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</si>
  <si>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</si>
  <si>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</si>
  <si>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</si>
  <si>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</si>
  <si>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</si>
  <si>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</si>
  <si>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</si>
  <si>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</si>
  <si>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</si>
  <si>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</si>
  <si>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</si>
  <si>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</si>
  <si>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</si>
  <si>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</si>
  <si>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</si>
  <si>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</si>
  <si>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</si>
  <si>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</si>
  <si>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</si>
  <si>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</si>
  <si>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</si>
  <si>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</si>
  <si>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</si>
  <si>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</si>
  <si>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</si>
  <si>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</si>
  <si>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</si>
  <si>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</si>
  <si>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</si>
  <si>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</si>
  <si>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</si>
  <si>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</si>
  <si>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</si>
  <si>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</si>
  <si>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</si>
  <si>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</si>
  <si>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</si>
  <si>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</si>
  <si>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</si>
  <si>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</si>
  <si>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</si>
  <si>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</si>
  <si>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</si>
  <si>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</si>
  <si>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</si>
  <si>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</si>
  <si>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</si>
  <si>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</si>
  <si>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</si>
  <si>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</si>
  <si>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</si>
  <si>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</si>
  <si>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</si>
  <si>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</si>
  <si>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</si>
  <si>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</si>
  <si>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</si>
  <si>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</si>
  <si>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</si>
  <si>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</si>
  <si>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</si>
  <si>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</si>
  <si>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</si>
  <si>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</si>
  <si>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</si>
  <si>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</si>
  <si>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</si>
  <si>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</si>
  <si>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</si>
  <si>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</si>
  <si>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</si>
  <si>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</si>
  <si>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</si>
  <si>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</si>
  <si>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</si>
  <si>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</si>
  <si>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</si>
  <si>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</si>
  <si>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</si>
  <si>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</si>
  <si>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</si>
  <si>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</si>
  <si>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</si>
  <si>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</si>
  <si>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</si>
  <si>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</si>
  <si>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</si>
  <si>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</si>
  <si>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</si>
  <si>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</si>
  <si>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</si>
  <si>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</si>
  <si>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</si>
  <si>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</si>
  <si>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</si>
  <si>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</si>
  <si>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</si>
  <si>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</si>
  <si>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</si>
  <si>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</si>
  <si>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</si>
  <si>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</si>
  <si>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</si>
  <si>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</si>
  <si>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</si>
  <si>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</si>
  <si>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</si>
  <si>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</si>
  <si>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</si>
  <si>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</si>
  <si>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</si>
  <si>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</si>
  <si>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</si>
  <si>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</si>
  <si>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</si>
  <si>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</si>
  <si>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</si>
  <si>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</si>
  <si>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</si>
  <si>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</si>
  <si>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</si>
  <si>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</si>
  <si>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</si>
  <si>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</si>
  <si>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</si>
  <si>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</si>
  <si>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</si>
  <si>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</si>
  <si>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</si>
  <si>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</si>
  <si>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</si>
  <si>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</si>
  <si>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</si>
  <si>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</si>
  <si>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</si>
  <si>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</si>
  <si>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</si>
  <si>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</si>
  <si>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</si>
  <si>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</si>
  <si>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</si>
  <si>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</si>
  <si>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</si>
  <si>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</si>
  <si>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</si>
  <si>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</si>
  <si>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</si>
  <si>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</si>
  <si>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</si>
  <si>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</si>
  <si>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</si>
  <si>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</si>
  <si>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</si>
  <si>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</si>
  <si>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</si>
  <si>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</si>
  <si>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</si>
  <si>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</si>
  <si>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</si>
  <si>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</si>
  <si>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</si>
  <si>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</si>
  <si>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</si>
  <si>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</si>
  <si>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</si>
  <si>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</si>
  <si>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</si>
  <si>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</si>
  <si>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</si>
  <si>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</si>
  <si>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</si>
  <si>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</si>
  <si>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</si>
  <si>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</si>
  <si>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</si>
  <si>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</si>
  <si>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</si>
  <si>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</si>
  <si>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</si>
  <si>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</si>
  <si>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</si>
  <si>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</si>
  <si>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</si>
  <si>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</si>
  <si>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</si>
  <si>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</si>
  <si>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</si>
  <si>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</si>
  <si>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</si>
  <si>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</si>
  <si>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</si>
  <si>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</si>
  <si>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</si>
  <si>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</si>
  <si>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</si>
  <si>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</si>
  <si>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</si>
  <si>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</si>
  <si>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</si>
  <si>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</si>
  <si>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</si>
  <si>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</si>
  <si>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</si>
  <si>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</si>
  <si>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</si>
  <si>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</si>
  <si>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</si>
  <si>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</si>
  <si>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</si>
  <si>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</si>
  <si>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</si>
  <si>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</si>
  <si>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</si>
  <si>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</si>
  <si>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</si>
  <si>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</si>
  <si>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</si>
  <si>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</si>
  <si>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</si>
  <si>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</si>
  <si>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</si>
  <si>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</si>
  <si>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</si>
  <si>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</si>
  <si>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</si>
  <si>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</si>
  <si>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</si>
  <si>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</si>
  <si>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</si>
  <si>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</si>
  <si>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</si>
  <si>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</si>
  <si>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</si>
  <si>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</si>
  <si>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</si>
  <si>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</si>
  <si>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</si>
  <si>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</si>
  <si>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</si>
  <si>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</si>
  <si>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</si>
  <si>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</si>
  <si>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</si>
  <si>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</si>
  <si>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</si>
  <si>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</si>
  <si>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</si>
  <si>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</si>
  <si>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</si>
  <si>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</si>
  <si>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</si>
  <si>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</si>
  <si>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</si>
  <si>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</si>
  <si>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</si>
  <si>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</si>
  <si>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</si>
  <si>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</si>
  <si>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</si>
  <si>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</si>
  <si>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</si>
  <si>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</si>
  <si>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</si>
  <si>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</si>
  <si>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</si>
  <si>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</si>
  <si>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</si>
  <si>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</si>
  <si>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</si>
  <si>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</si>
  <si>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</si>
  <si>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</si>
  <si>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</si>
  <si>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</si>
  <si>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</si>
  <si>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</si>
  <si>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</si>
  <si>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</si>
  <si>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</si>
  <si>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</si>
  <si>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</si>
  <si>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</si>
  <si>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</si>
  <si>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</si>
  <si>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</si>
  <si>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</si>
  <si>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</si>
  <si>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</si>
  <si>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</si>
  <si>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</si>
  <si>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</si>
  <si>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</si>
  <si>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</si>
  <si>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</si>
  <si>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</si>
  <si>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</si>
  <si>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</si>
  <si>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</si>
  <si>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</si>
  <si>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</si>
  <si>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</si>
  <si>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</si>
  <si>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</si>
  <si>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</si>
  <si>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</si>
  <si>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</si>
  <si>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</si>
  <si>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</si>
  <si>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</si>
  <si>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</si>
  <si>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</si>
  <si>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</si>
  <si>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</si>
  <si>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</si>
  <si>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</si>
  <si>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</si>
  <si>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</si>
  <si>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</si>
  <si>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</si>
  <si>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</si>
  <si>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</si>
  <si>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</si>
  <si>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</si>
  <si>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</si>
  <si>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</si>
  <si>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</si>
  <si>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</si>
  <si>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</si>
  <si>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</si>
  <si>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</si>
  <si>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</si>
  <si>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</si>
  <si>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</si>
  <si>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</si>
  <si>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</si>
  <si>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</si>
  <si>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</si>
  <si>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</si>
  <si>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</si>
  <si>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</si>
  <si>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</si>
  <si>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</si>
  <si>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</si>
  <si>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</si>
  <si>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</si>
  <si>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</si>
  <si>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</si>
  <si>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</si>
  <si>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</si>
  <si>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</si>
  <si>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</si>
  <si>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</si>
  <si>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</si>
  <si>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</si>
  <si>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</si>
  <si>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</si>
  <si>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</si>
  <si>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</si>
  <si>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</si>
  <si>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</si>
  <si>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</si>
  <si>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</si>
  <si>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</si>
  <si>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</si>
  <si>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</si>
  <si>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</si>
  <si>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</si>
  <si>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</si>
  <si>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</si>
  <si>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</si>
  <si>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</si>
  <si>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</si>
  <si>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</si>
  <si>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</si>
  <si>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</si>
  <si>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</si>
  <si>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</si>
  <si>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</si>
  <si>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</si>
  <si>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</si>
  <si>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</si>
  <si>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</si>
  <si>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</si>
  <si>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</si>
  <si>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</si>
  <si>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</si>
  <si>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</si>
  <si>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</si>
  <si>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</si>
  <si>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</si>
  <si>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</si>
  <si>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</si>
  <si>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</si>
  <si>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</si>
  <si>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</si>
  <si>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</si>
  <si>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</si>
  <si>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</si>
  <si>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</si>
  <si>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</si>
  <si>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</si>
  <si>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</si>
  <si>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</si>
  <si>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</si>
  <si>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</si>
  <si>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</si>
  <si>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</si>
  <si>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</si>
  <si>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</si>
  <si>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</si>
  <si>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</si>
  <si>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</si>
  <si>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</si>
  <si>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</si>
  <si>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</si>
  <si>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</si>
  <si>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</si>
  <si>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</si>
  <si>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</si>
  <si>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</si>
  <si>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</si>
  <si>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</si>
  <si>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</si>
  <si>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</si>
  <si>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</si>
  <si>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</si>
  <si>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</si>
  <si>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</si>
  <si>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</si>
  <si>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</si>
  <si>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</si>
  <si>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</si>
  <si>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</si>
  <si>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</si>
  <si>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</si>
  <si>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</si>
  <si>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</si>
  <si>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</si>
  <si>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</si>
  <si>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</si>
  <si>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</si>
  <si>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</si>
  <si>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</si>
  <si>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</si>
  <si>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</si>
  <si>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</si>
  <si>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</si>
  <si>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</si>
  <si>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</si>
  <si>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</si>
  <si>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</si>
  <si>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</si>
  <si>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</si>
  <si>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</si>
  <si>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</si>
  <si>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</si>
  <si>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</si>
  <si>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</si>
  <si>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</si>
  <si>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</si>
  <si>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</si>
  <si>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</si>
  <si>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</si>
  <si>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</si>
  <si>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</si>
  <si>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</si>
  <si>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</si>
  <si>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</si>
  <si>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</si>
  <si>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</si>
  <si>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</si>
  <si>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</si>
  <si>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</si>
  <si>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</si>
  <si>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</si>
  <si>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</si>
  <si>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</si>
  <si>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</si>
  <si>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</si>
  <si>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</si>
  <si>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</si>
  <si>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</si>
  <si>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</si>
  <si>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</si>
  <si>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</si>
  <si>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</si>
  <si>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</si>
  <si>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</si>
  <si>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</si>
  <si>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</si>
  <si>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</si>
  <si>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</si>
  <si>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</si>
  <si>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</si>
  <si>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</si>
  <si>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</si>
  <si>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</si>
  <si>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</si>
  <si>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</si>
  <si>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</si>
  <si>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</si>
  <si>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</si>
  <si>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</si>
  <si>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</si>
  <si>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</si>
  <si>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</si>
  <si>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</si>
  <si>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</si>
  <si>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</si>
  <si>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</si>
  <si>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</si>
  <si>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</si>
  <si>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</si>
  <si>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</si>
  <si>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</si>
  <si>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</si>
  <si>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</si>
  <si>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</si>
  <si>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</si>
  <si>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</si>
  <si>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</si>
  <si>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</si>
  <si>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</si>
  <si>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</si>
  <si>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</si>
  <si>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</si>
  <si>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</si>
  <si>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</si>
  <si>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</si>
  <si>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</si>
  <si>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</si>
  <si>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</si>
  <si>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</si>
  <si>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</si>
  <si>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</si>
  <si>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</si>
  <si>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</si>
  <si>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</si>
  <si>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</si>
  <si>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</si>
  <si>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</si>
  <si>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</si>
  <si>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</si>
  <si>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</si>
  <si>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</si>
  <si>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</si>
  <si>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</si>
  <si>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</si>
  <si>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</si>
  <si>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</si>
  <si>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</si>
  <si>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</si>
  <si>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</si>
  <si>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</si>
  <si>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</si>
  <si>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</si>
  <si>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</si>
  <si>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</si>
  <si>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</si>
  <si>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</si>
  <si>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</si>
  <si>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</si>
  <si>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</si>
  <si>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</si>
  <si>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</si>
  <si>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</si>
  <si>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</si>
  <si>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</si>
  <si>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</si>
  <si>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</si>
  <si>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</si>
  <si>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</si>
  <si>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</si>
  <si>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</si>
  <si>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</si>
  <si>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</si>
  <si>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</si>
  <si>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</si>
  <si>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</si>
  <si>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</si>
  <si>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</si>
  <si>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</si>
  <si>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</si>
  <si>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</si>
  <si>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</si>
  <si>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</si>
  <si>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</si>
  <si>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</si>
  <si>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</si>
  <si>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</si>
  <si>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</si>
  <si>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</si>
  <si>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</si>
  <si>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</si>
  <si>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</si>
  <si>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</si>
  <si>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</si>
  <si>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</si>
  <si>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</si>
  <si>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</si>
  <si>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</si>
  <si>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</si>
  <si>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</si>
  <si>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</si>
  <si>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</si>
  <si>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</si>
  <si>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</si>
  <si>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</si>
  <si>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</si>
  <si>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</si>
  <si>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</si>
  <si>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</si>
  <si>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</si>
  <si>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</si>
  <si>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</si>
  <si>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</si>
  <si>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</si>
  <si>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</si>
  <si>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</si>
  <si>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</si>
  <si>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</si>
  <si>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</si>
  <si>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</si>
  <si>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</si>
  <si>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</si>
  <si>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</si>
  <si>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</si>
  <si>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</si>
  <si>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</si>
  <si>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</si>
  <si>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</si>
  <si>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</si>
  <si>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</si>
  <si>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</si>
  <si>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</si>
  <si>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</si>
  <si>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</si>
  <si>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</si>
  <si>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</si>
  <si>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</si>
  <si>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</si>
  <si>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</si>
  <si>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</si>
  <si>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</si>
  <si>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</si>
  <si>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</si>
  <si>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</si>
  <si>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</si>
  <si>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</si>
  <si>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</si>
  <si>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</si>
  <si>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</si>
  <si>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</si>
  <si>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</si>
  <si>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</si>
  <si>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</si>
  <si>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</si>
  <si>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</si>
  <si>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</si>
  <si>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</si>
  <si>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</si>
  <si>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</si>
  <si>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</si>
  <si>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</si>
  <si>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</si>
  <si>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</si>
  <si>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</si>
  <si>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</si>
  <si>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</si>
  <si>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</si>
  <si>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</si>
  <si>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</si>
  <si>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</si>
  <si>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</si>
  <si>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</si>
  <si>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</si>
  <si>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</si>
  <si>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</si>
  <si>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</si>
  <si>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</si>
  <si>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</si>
  <si>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</si>
  <si>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</si>
  <si>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</si>
  <si>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</si>
  <si>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</si>
  <si>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</si>
  <si>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</si>
  <si>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</si>
  <si>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</si>
  <si>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</si>
  <si>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</si>
  <si>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</si>
  <si>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</si>
  <si>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</si>
  <si>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</si>
  <si>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</si>
  <si>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</si>
  <si>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</si>
  <si>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</si>
  <si>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</si>
  <si>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</si>
  <si>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</si>
  <si>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</si>
  <si>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</si>
  <si>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</si>
  <si>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</si>
  <si>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</si>
  <si>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</si>
  <si>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</si>
  <si>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</si>
  <si>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</si>
  <si>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</si>
  <si>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</si>
  <si>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</si>
  <si>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</si>
  <si>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</si>
  <si>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</si>
  <si>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</si>
  <si>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</si>
  <si>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</si>
  <si>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</si>
  <si>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</si>
  <si>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</si>
  <si>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</si>
  <si>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</si>
  <si>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</si>
  <si>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</si>
  <si>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</si>
  <si>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</si>
  <si>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</si>
  <si>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</si>
  <si>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</si>
  <si>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</si>
  <si>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</si>
  <si>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</si>
  <si>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</si>
  <si>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</si>
  <si>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</si>
  <si>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</si>
  <si>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</si>
  <si>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</si>
  <si>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</si>
  <si>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</si>
  <si>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</si>
  <si>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</si>
  <si>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</si>
  <si>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</si>
  <si>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</si>
  <si>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</si>
  <si>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</si>
  <si>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</si>
  <si>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</si>
  <si>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</si>
  <si>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</si>
  <si>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</si>
  <si>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</si>
  <si>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</si>
  <si>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</si>
  <si>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</si>
  <si>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</si>
  <si>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</si>
  <si>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</si>
  <si>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</si>
  <si>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</si>
  <si>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</si>
  <si>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</si>
  <si>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</si>
  <si>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</si>
  <si>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</si>
  <si>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</si>
  <si>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</si>
  <si>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</si>
  <si>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</si>
  <si>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</si>
  <si>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</si>
  <si>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</si>
  <si>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</si>
  <si>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</si>
  <si>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</si>
  <si>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</si>
  <si>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</si>
  <si>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</si>
  <si>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</si>
  <si>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</si>
  <si>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</si>
  <si>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</si>
  <si>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</si>
  <si>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</si>
  <si>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</si>
  <si>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</si>
  <si>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</si>
  <si>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</si>
  <si>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</si>
  <si>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</si>
  <si>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</si>
  <si>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</si>
  <si>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</si>
  <si>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</si>
  <si>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</si>
  <si>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</si>
  <si>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</si>
  <si>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</si>
  <si>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</si>
  <si>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</si>
  <si>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</si>
  <si>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</si>
  <si>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</si>
  <si>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</si>
  <si>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</si>
  <si>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</si>
  <si>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</si>
  <si>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</si>
  <si>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</si>
  <si>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</si>
  <si>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</si>
  <si>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</si>
  <si>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</si>
  <si>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</si>
  <si>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</si>
  <si>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</si>
  <si>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</si>
  <si>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</si>
  <si>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</si>
  <si>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</si>
  <si>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</si>
  <si>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</si>
  <si>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</si>
  <si>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</si>
  <si>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</si>
  <si>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</si>
  <si>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</si>
  <si>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</si>
  <si>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</si>
  <si>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</si>
  <si>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</si>
  <si>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</si>
  <si>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</si>
  <si>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</si>
  <si>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</si>
  <si>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</si>
  <si>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</si>
  <si>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</si>
  <si>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</si>
  <si>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</si>
  <si>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</si>
  <si>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</si>
  <si>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</si>
  <si>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</si>
  <si>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</si>
  <si>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</si>
  <si>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</si>
  <si>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</si>
  <si>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</si>
  <si>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</si>
  <si>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</si>
  <si>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</si>
  <si>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</si>
  <si>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</si>
  <si>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</si>
  <si>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</si>
  <si>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</si>
  <si>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</si>
  <si>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</si>
  <si>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</si>
  <si>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</si>
  <si>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</si>
  <si>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</si>
  <si>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</si>
  <si>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</si>
  <si>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</si>
  <si>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</si>
  <si>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</si>
  <si>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</si>
  <si>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</si>
  <si>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</si>
  <si>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</si>
  <si>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</si>
  <si>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</si>
  <si>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</si>
  <si>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</si>
  <si>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</si>
  <si>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</si>
  <si>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</si>
  <si>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</si>
  <si>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</si>
  <si>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</si>
  <si>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</si>
  <si>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</si>
  <si>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</si>
  <si>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</si>
  <si>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</si>
  <si>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</si>
  <si>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</si>
  <si>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</si>
  <si>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</si>
  <si>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</si>
  <si>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</si>
  <si>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</si>
  <si>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</si>
  <si>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</si>
  <si>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</si>
  <si>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</si>
  <si>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</si>
  <si>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</si>
  <si>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</si>
  <si>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</si>
  <si>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</si>
  <si>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</si>
  <si>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</si>
  <si>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</si>
  <si>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</si>
  <si>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</si>
  <si>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</si>
  <si>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</si>
  <si>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</si>
  <si>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</si>
  <si>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</si>
  <si>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</si>
  <si>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</si>
  <si>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</si>
  <si>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</si>
  <si>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</si>
  <si>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</si>
  <si>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</si>
  <si>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</si>
  <si>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</si>
  <si>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</si>
  <si>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</si>
  <si>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</si>
  <si>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</si>
  <si>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</si>
  <si>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</si>
  <si>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</si>
  <si>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</si>
  <si>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</si>
  <si>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</si>
  <si>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</si>
  <si>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</si>
  <si>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</si>
  <si>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</si>
  <si>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</si>
  <si>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</si>
  <si>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</si>
  <si>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</si>
  <si>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</si>
  <si>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</si>
  <si>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</si>
  <si>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</si>
  <si>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</si>
  <si>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</si>
  <si>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</si>
  <si>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</si>
  <si>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</si>
  <si>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</si>
  <si>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</si>
  <si>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</si>
  <si>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</si>
  <si>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</si>
  <si>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</si>
  <si>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</si>
  <si>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</si>
  <si>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</si>
  <si>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</si>
  <si>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</si>
  <si>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</si>
  <si>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</si>
  <si>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</si>
  <si>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</si>
  <si>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</si>
  <si>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</si>
  <si>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</si>
  <si>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</si>
  <si>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</si>
  <si>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</si>
  <si>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</si>
  <si>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</si>
  <si>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</si>
  <si>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</si>
  <si>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</si>
  <si>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</si>
  <si>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</si>
  <si>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</si>
  <si>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</si>
  <si>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</si>
  <si>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</si>
  <si>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</si>
  <si>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</si>
  <si>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</si>
  <si>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</si>
  <si>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</si>
  <si>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</si>
  <si>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</si>
  <si>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</si>
  <si>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</si>
  <si>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</si>
  <si>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</si>
  <si>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</si>
  <si>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</si>
  <si>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</si>
  <si>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</si>
  <si>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</si>
  <si>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</si>
  <si>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</si>
  <si>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</si>
  <si>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</si>
  <si>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</si>
  <si>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</si>
  <si>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</si>
  <si>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</si>
  <si>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</si>
  <si>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</si>
  <si>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</si>
  <si>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</si>
  <si>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</si>
  <si>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</si>
  <si>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</si>
  <si>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</si>
  <si>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</si>
  <si>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</si>
  <si>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</si>
  <si>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</si>
  <si>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</si>
  <si>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</si>
  <si>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</si>
  <si>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</si>
  <si>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</si>
  <si>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</si>
  <si>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</si>
  <si>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</si>
  <si>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</si>
  <si>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</si>
  <si>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</si>
  <si>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</si>
  <si>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</si>
  <si>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</si>
  <si>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</si>
  <si>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</si>
  <si>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</si>
  <si>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</si>
  <si>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</si>
  <si>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</si>
  <si>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</si>
  <si>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</si>
  <si>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</si>
  <si>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</si>
  <si>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</si>
  <si>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</si>
  <si>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</si>
  <si>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</si>
  <si>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</si>
  <si>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</si>
  <si>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</si>
  <si>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</si>
  <si>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</si>
  <si>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</si>
  <si>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</si>
  <si>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</si>
  <si>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</si>
  <si>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</si>
  <si>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</si>
  <si>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</si>
  <si>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</si>
  <si>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</si>
  <si>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</si>
  <si>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</si>
  <si>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</si>
  <si>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</si>
  <si>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</si>
  <si>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</si>
  <si>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</si>
  <si>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</si>
  <si>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</si>
  <si>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</si>
  <si>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</si>
  <si>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</si>
  <si>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</si>
  <si>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</si>
  <si>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</si>
  <si>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</si>
  <si>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</si>
  <si>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</si>
  <si>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</si>
  <si>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</si>
  <si>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</si>
  <si>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</si>
  <si>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</si>
  <si>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</si>
  <si>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</si>
  <si>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</si>
  <si>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</si>
  <si>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</si>
  <si>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</si>
  <si>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</si>
  <si>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</si>
  <si>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</si>
  <si>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</si>
  <si>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</si>
  <si>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</si>
  <si>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</si>
  <si>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</si>
  <si>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</si>
  <si>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</si>
  <si>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</si>
  <si>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</si>
  <si>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</si>
  <si>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</si>
  <si>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</si>
  <si>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</si>
  <si>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</si>
  <si>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</si>
  <si>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</si>
  <si>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</si>
  <si>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</si>
  <si>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</si>
  <si>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</si>
  <si>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</si>
  <si>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</si>
  <si>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</si>
  <si>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</si>
  <si>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</si>
  <si>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</si>
  <si>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</si>
  <si>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</si>
  <si>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</si>
  <si>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</si>
  <si>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</si>
  <si>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</si>
  <si>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</si>
  <si>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</si>
  <si>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</si>
  <si>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</si>
  <si>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</si>
  <si>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</si>
  <si>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</si>
  <si>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</si>
  <si>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</si>
  <si>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</si>
  <si>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</si>
  <si>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</si>
  <si>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</si>
  <si>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</si>
  <si>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</si>
  <si>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</si>
  <si>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</si>
  <si>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</si>
  <si>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</si>
  <si>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</si>
  <si>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</si>
  <si>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</si>
  <si>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</si>
  <si>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</si>
  <si>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</si>
  <si>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</si>
  <si>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</si>
  <si>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</si>
  <si>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</si>
  <si>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</si>
  <si>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</si>
  <si>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</si>
  <si>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</si>
  <si>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</si>
  <si>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</si>
  <si>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</si>
  <si>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</si>
  <si>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</si>
  <si>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</si>
  <si>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</si>
  <si>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</si>
  <si>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</si>
  <si>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</si>
  <si>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</si>
  <si>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</si>
  <si>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</si>
  <si>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</si>
  <si>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</si>
  <si>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</si>
  <si>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</si>
  <si>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</si>
  <si>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</si>
  <si>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</si>
  <si>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</si>
  <si>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</si>
  <si>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</si>
  <si>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</si>
  <si>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</si>
  <si>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</si>
  <si>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</si>
  <si>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</si>
  <si>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</si>
  <si>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</si>
  <si>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</si>
  <si>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</si>
  <si>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</si>
  <si>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</si>
  <si>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</si>
  <si>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</si>
  <si>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</si>
  <si>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</si>
  <si>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</si>
  <si>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</si>
  <si>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</si>
  <si>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</si>
  <si>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</si>
  <si>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</si>
  <si>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</si>
  <si>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</si>
  <si>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</si>
  <si>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</si>
  <si>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</si>
  <si>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</si>
  <si>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</si>
  <si>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</si>
  <si>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</si>
  <si>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</si>
  <si>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</si>
  <si>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</si>
  <si>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</si>
  <si>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</si>
  <si>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</si>
  <si>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</si>
  <si>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</si>
  <si>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</si>
  <si>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</si>
  <si>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</si>
  <si>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</si>
  <si>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</si>
  <si>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</si>
  <si>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</si>
  <si>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</si>
  <si>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</si>
  <si>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</si>
  <si>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</si>
  <si>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</si>
  <si>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</si>
  <si>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</si>
  <si>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</si>
  <si>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</si>
  <si>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</si>
  <si>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</si>
  <si>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</si>
  <si>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</si>
  <si>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</si>
  <si>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</si>
  <si>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</si>
  <si>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</si>
  <si>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</si>
  <si>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</si>
  <si>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</si>
  <si>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</si>
  <si>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</si>
  <si>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</si>
  <si>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</si>
  <si>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</si>
  <si>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</si>
  <si>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</si>
  <si>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</si>
  <si>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</si>
  <si>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</si>
  <si>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</si>
  <si>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</si>
  <si>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</si>
  <si>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</si>
  <si>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</si>
  <si>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</si>
  <si>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</si>
  <si>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</si>
  <si>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</si>
  <si>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</si>
  <si>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</si>
  <si>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</si>
  <si>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</si>
  <si>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</si>
  <si>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</si>
  <si>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</si>
  <si>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</si>
  <si>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</si>
  <si>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</si>
  <si>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</si>
  <si>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</si>
  <si>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</si>
  <si>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</si>
  <si>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</si>
  <si>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</si>
  <si>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</si>
  <si>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</si>
  <si>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</si>
  <si>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</si>
  <si>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</si>
  <si>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</si>
  <si>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</si>
  <si>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</si>
  <si>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</si>
  <si>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</si>
  <si>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</si>
  <si>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</si>
  <si>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</si>
  <si>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</si>
  <si>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</si>
  <si>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</si>
  <si>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</si>
  <si>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</si>
  <si>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</si>
  <si>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</si>
  <si>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</si>
  <si>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</si>
  <si>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</si>
  <si>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</si>
  <si>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</si>
  <si>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</si>
  <si>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</si>
  <si>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</si>
  <si>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</si>
  <si>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</si>
  <si>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</si>
  <si>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</si>
  <si>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</si>
  <si>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</si>
  <si>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</si>
  <si>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</si>
  <si>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</si>
  <si>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</si>
  <si>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</si>
  <si>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</si>
  <si>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</si>
  <si>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</si>
  <si>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</si>
  <si>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</si>
  <si>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</si>
  <si>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</si>
  <si>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</si>
  <si>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</si>
  <si>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</si>
  <si>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</si>
  <si>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</si>
  <si>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</si>
  <si>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</si>
  <si>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</si>
  <si>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</si>
  <si>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</si>
  <si>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</si>
  <si>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</si>
  <si>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</si>
  <si>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</si>
  <si>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</si>
  <si>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</si>
  <si>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</si>
  <si>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</si>
  <si>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</si>
  <si>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</si>
  <si>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</si>
  <si>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</si>
  <si>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</si>
  <si>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</si>
  <si>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</si>
  <si>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</si>
  <si>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</si>
  <si>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</si>
  <si>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</si>
  <si>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</si>
  <si>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</si>
  <si>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</si>
  <si>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</si>
  <si>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</si>
  <si>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</si>
  <si>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</si>
  <si>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</si>
  <si>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</si>
  <si>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</si>
  <si>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</si>
  <si>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</si>
  <si>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</si>
  <si>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</si>
  <si>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</si>
  <si>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</si>
  <si>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</si>
  <si>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</si>
  <si>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</si>
  <si>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</si>
  <si>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</si>
  <si>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</si>
  <si>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</si>
  <si>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</si>
  <si>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</si>
  <si>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</si>
  <si>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</si>
  <si>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</si>
  <si>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</si>
  <si>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</si>
  <si>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</si>
  <si>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</si>
  <si>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</si>
  <si>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</si>
  <si>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</si>
  <si>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</si>
  <si>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</si>
  <si>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</si>
  <si>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</si>
  <si>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</si>
  <si>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</si>
  <si>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</si>
  <si>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</si>
  <si>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</si>
  <si>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</si>
  <si>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</si>
  <si>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</si>
  <si>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</si>
  <si>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</si>
  <si>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</si>
  <si>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</si>
  <si>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</si>
  <si>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</si>
  <si>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</si>
  <si>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</si>
  <si>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</si>
  <si>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</si>
  <si>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</si>
  <si>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</si>
  <si>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</si>
  <si>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</si>
  <si>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</si>
  <si>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</si>
  <si>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</si>
  <si>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</si>
  <si>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</si>
  <si>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</si>
  <si>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</si>
  <si>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</si>
  <si>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</si>
  <si>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</si>
  <si>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</si>
  <si>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</si>
  <si>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</si>
  <si>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</si>
  <si>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</si>
  <si>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</si>
  <si>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</si>
  <si>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</si>
  <si>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</si>
  <si>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</si>
  <si>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</si>
  <si>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</si>
  <si>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</si>
  <si>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</si>
  <si>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</si>
  <si>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</si>
  <si>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</si>
  <si>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</si>
  <si>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</si>
  <si>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</si>
  <si>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</si>
  <si>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</si>
  <si>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</si>
  <si>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</si>
  <si>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</si>
  <si>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</si>
  <si>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</si>
  <si>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</si>
  <si>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</si>
  <si>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</si>
  <si>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</si>
  <si>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</si>
  <si>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</si>
  <si>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</si>
  <si>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</si>
  <si>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</si>
  <si>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</si>
  <si>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</si>
  <si>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</si>
  <si>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</si>
  <si>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</si>
  <si>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</si>
  <si>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</si>
  <si>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</si>
  <si>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</si>
  <si>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</si>
  <si>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</si>
  <si>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</si>
  <si>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</si>
  <si>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</si>
  <si>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</si>
  <si>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</si>
  <si>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</si>
  <si>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</si>
  <si>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</si>
  <si>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</si>
  <si>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</si>
  <si>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</si>
  <si>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</si>
  <si>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</si>
  <si>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</si>
  <si>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</si>
  <si>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</si>
  <si>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</si>
  <si>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</si>
  <si>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</si>
  <si>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</si>
  <si>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</si>
  <si>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</si>
  <si>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</si>
  <si>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</si>
  <si>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</si>
  <si>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</si>
  <si>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</si>
  <si>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</si>
  <si>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</si>
  <si>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</si>
  <si>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</si>
  <si>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</si>
  <si>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</si>
  <si>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</si>
  <si>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</si>
  <si>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</si>
  <si>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</si>
  <si>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</si>
  <si>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</si>
  <si>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</si>
  <si>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</si>
  <si>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</si>
  <si>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</si>
  <si>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</si>
  <si>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</si>
  <si>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</si>
  <si>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</si>
  <si>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</si>
  <si>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</si>
  <si>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</si>
  <si>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</si>
  <si>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</si>
  <si>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</si>
  <si>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</si>
  <si>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</si>
  <si>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</si>
  <si>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</si>
  <si>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</si>
  <si>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</si>
  <si>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</si>
  <si>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</si>
  <si>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</si>
  <si>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</si>
  <si>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</si>
  <si>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</si>
  <si>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</si>
  <si>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</si>
  <si>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</si>
  <si>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</si>
  <si>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</si>
  <si>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</si>
  <si>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</si>
  <si>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</si>
  <si>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</si>
  <si>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</si>
  <si>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</si>
  <si>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</si>
  <si>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</si>
  <si>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</si>
  <si>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</si>
  <si>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</si>
  <si>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</si>
  <si>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</si>
  <si>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</si>
  <si>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</si>
  <si>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</si>
  <si>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</si>
  <si>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</si>
  <si>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</si>
  <si>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</si>
  <si>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</si>
  <si>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</si>
  <si>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</si>
  <si>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</si>
  <si>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</si>
  <si>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</si>
  <si>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</si>
  <si>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</si>
  <si>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</si>
  <si>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</si>
  <si>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</si>
  <si>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</si>
  <si>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</si>
  <si>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</si>
  <si>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</si>
  <si>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</si>
  <si>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</si>
  <si>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</si>
  <si>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</si>
  <si>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</si>
  <si>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</si>
  <si>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</si>
  <si>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</si>
  <si>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</si>
  <si>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</si>
  <si>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</si>
  <si>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</si>
  <si>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</si>
  <si>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</si>
  <si>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</si>
  <si>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</si>
  <si>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</si>
  <si>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</si>
  <si>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</si>
  <si>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</si>
  <si>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</si>
  <si>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</si>
  <si>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</si>
  <si>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</si>
  <si>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</si>
  <si>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</si>
  <si>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</si>
  <si>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</si>
  <si>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</si>
  <si>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</si>
  <si>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</si>
  <si>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</si>
  <si>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</si>
  <si>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</si>
  <si>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</si>
  <si>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</si>
  <si>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</si>
  <si>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</si>
  <si>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</si>
  <si>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</si>
  <si>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</si>
  <si>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</si>
  <si>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</si>
  <si>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</si>
  <si>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</si>
  <si>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</si>
  <si>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</si>
  <si>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</si>
  <si>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</si>
  <si>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</si>
  <si>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</si>
  <si>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</si>
  <si>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</si>
  <si>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</si>
  <si>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</si>
  <si>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</si>
  <si>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</si>
  <si>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</si>
  <si>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</si>
  <si>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</si>
  <si>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</si>
  <si>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</si>
  <si>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</si>
  <si>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</si>
  <si>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</si>
  <si>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</si>
  <si>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</si>
  <si>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</si>
  <si>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</si>
  <si>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</si>
  <si>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</si>
  <si>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</si>
  <si>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</si>
  <si>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</si>
  <si>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</si>
  <si>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</si>
  <si>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</si>
  <si>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</si>
  <si>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</si>
  <si>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</si>
  <si>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</si>
  <si>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</si>
  <si>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</si>
  <si>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</si>
  <si>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</si>
  <si>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</si>
  <si>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</si>
  <si>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</si>
  <si>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</si>
  <si>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</si>
  <si>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</si>
  <si>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</si>
  <si>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</si>
  <si>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</si>
  <si>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</si>
  <si>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</si>
  <si>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</si>
  <si>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</si>
  <si>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</si>
  <si>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</si>
  <si>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</si>
  <si>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</si>
  <si>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</si>
  <si>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</si>
  <si>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</si>
  <si>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</si>
  <si>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</si>
  <si>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</si>
  <si>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</si>
  <si>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</si>
  <si>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</si>
  <si>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</si>
  <si>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</si>
  <si>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</si>
  <si>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</si>
  <si>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</si>
  <si>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</si>
  <si>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</si>
  <si>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</si>
  <si>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</si>
  <si>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</si>
  <si>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</si>
  <si>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</si>
  <si>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</si>
  <si>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</si>
  <si>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</si>
  <si>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</si>
  <si>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</si>
  <si>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</si>
  <si>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</si>
  <si>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</si>
  <si>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</si>
  <si>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</si>
  <si>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</si>
  <si>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</si>
  <si>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</si>
  <si>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</si>
  <si>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</si>
  <si>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</si>
  <si>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</si>
  <si>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</si>
  <si>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</si>
  <si>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</si>
  <si>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</si>
  <si>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</si>
  <si>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</si>
  <si>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</si>
  <si>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</si>
  <si>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</si>
  <si>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</si>
  <si>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</si>
  <si>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</si>
  <si>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</si>
  <si>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</si>
  <si>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</si>
  <si>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</si>
  <si>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</si>
  <si>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</si>
  <si>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</si>
  <si>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</si>
  <si>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</si>
  <si>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</si>
  <si>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</si>
  <si>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</si>
  <si>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</si>
  <si>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</si>
  <si>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</si>
  <si>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</si>
  <si>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</si>
  <si>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</si>
  <si>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</si>
  <si>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</si>
  <si>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</si>
  <si>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</si>
  <si>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</si>
  <si>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</si>
  <si>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</si>
  <si>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</si>
  <si>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</si>
  <si>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</si>
  <si>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</si>
  <si>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</si>
  <si>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</si>
  <si>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</si>
  <si>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</si>
  <si>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</si>
  <si>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</si>
  <si>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</si>
  <si>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</si>
  <si>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</si>
  <si>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</si>
  <si>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</si>
  <si>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</si>
  <si>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</si>
  <si>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</si>
  <si>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</si>
  <si>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</si>
  <si>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</si>
  <si>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</si>
  <si>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</si>
  <si>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</si>
  <si>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</si>
  <si>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</si>
  <si>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</si>
  <si>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</si>
  <si>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</si>
  <si>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</si>
  <si>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</si>
  <si>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</si>
  <si>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</si>
  <si>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</si>
  <si>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</si>
  <si>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</si>
  <si>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</si>
  <si>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</si>
  <si>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</si>
  <si>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</si>
  <si>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</si>
  <si>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</si>
  <si>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</si>
  <si>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</si>
  <si>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</si>
  <si>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</si>
  <si>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</si>
  <si>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</si>
  <si>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</si>
  <si>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</si>
  <si>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</si>
  <si>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</si>
  <si>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</si>
  <si>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</si>
  <si>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</si>
  <si>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</si>
  <si>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</si>
  <si>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</si>
  <si>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</si>
  <si>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</si>
  <si>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</si>
  <si>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</si>
  <si>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</si>
  <si>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</si>
  <si>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</si>
  <si>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</si>
  <si>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</si>
  <si>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</si>
  <si>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</si>
  <si>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</si>
  <si>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</si>
  <si>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</si>
  <si>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</si>
  <si>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</si>
  <si>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</si>
  <si>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</si>
  <si>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</si>
  <si>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</si>
  <si>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</si>
  <si>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</si>
  <si>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</si>
  <si>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</si>
  <si>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</si>
  <si>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</si>
  <si>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</si>
  <si>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</si>
  <si>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</si>
  <si>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</si>
  <si>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</si>
  <si>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</si>
  <si>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</si>
  <si>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</si>
  <si>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</si>
  <si>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</si>
  <si>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</si>
  <si>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</si>
  <si>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</si>
  <si>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</si>
  <si>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</si>
  <si>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</si>
  <si>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</si>
  <si>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</si>
  <si>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</si>
  <si>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</si>
  <si>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</si>
  <si>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</si>
  <si>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</si>
  <si>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</si>
  <si>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</si>
  <si>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</si>
  <si>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</si>
  <si>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</si>
  <si>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</si>
  <si>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</si>
  <si>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</si>
  <si>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</si>
  <si>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</si>
  <si>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</si>
  <si>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</si>
  <si>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</si>
  <si>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</si>
  <si>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</si>
  <si>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</si>
  <si>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</si>
  <si>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</si>
  <si>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</si>
  <si>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</si>
  <si>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</si>
  <si>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</si>
  <si>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</si>
  <si>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</si>
  <si>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</si>
  <si>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</si>
  <si>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</si>
  <si>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</si>
  <si>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</si>
  <si>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</si>
  <si>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</si>
  <si>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</si>
  <si>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</si>
  <si>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</si>
  <si>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</si>
  <si>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</si>
  <si>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</si>
  <si>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</si>
  <si>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</si>
  <si>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</si>
  <si>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</si>
  <si>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</si>
  <si>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</si>
  <si>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</si>
  <si>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</si>
  <si>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</si>
  <si>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</si>
  <si>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</si>
  <si>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</si>
  <si>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</si>
  <si>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</si>
  <si>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</si>
  <si>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</si>
  <si>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</si>
  <si>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</si>
  <si>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</si>
  <si>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</si>
  <si>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</si>
  <si>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</si>
  <si>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</si>
  <si>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</si>
  <si>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</si>
  <si>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</si>
  <si>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</si>
  <si>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</si>
  <si>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</si>
  <si>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</si>
  <si>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</si>
  <si>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</si>
  <si>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</si>
  <si>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</si>
  <si>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</si>
  <si>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</si>
  <si>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</si>
  <si>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</si>
  <si>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</si>
  <si>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</si>
  <si>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</si>
  <si>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</si>
  <si>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</si>
  <si>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</si>
  <si>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</si>
  <si>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</si>
  <si>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</si>
  <si>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</si>
  <si>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</si>
  <si>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</si>
  <si>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</si>
  <si>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</si>
  <si>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</si>
  <si>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</si>
  <si>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</si>
  <si>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</si>
  <si>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</si>
  <si>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</si>
  <si>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</si>
  <si>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</si>
  <si>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</si>
  <si>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</si>
  <si>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</si>
  <si>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</si>
  <si>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</si>
  <si>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</si>
  <si>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</si>
  <si>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</si>
  <si>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</si>
  <si>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</si>
  <si>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</si>
  <si>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</si>
  <si>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</si>
  <si>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</si>
  <si>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</si>
  <si>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</si>
  <si>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</si>
  <si>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</si>
  <si>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</si>
  <si>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</si>
  <si>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</si>
  <si>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</si>
  <si>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</si>
  <si>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</si>
  <si>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</si>
  <si>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</si>
  <si>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</si>
  <si>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</si>
  <si>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</si>
  <si>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</si>
  <si>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</si>
  <si>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</si>
  <si>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</si>
  <si>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</si>
  <si>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</si>
  <si>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</si>
  <si>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</si>
  <si>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</si>
  <si>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</si>
  <si>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</si>
  <si>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</si>
  <si>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</si>
  <si>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</si>
  <si>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</si>
  <si>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</si>
  <si>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</si>
  <si>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</si>
  <si>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</si>
  <si>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</si>
  <si>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</si>
  <si>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</si>
  <si>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</si>
  <si>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</si>
  <si>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</si>
  <si>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</si>
  <si>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</si>
  <si>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</si>
  <si>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</si>
  <si>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</si>
  <si>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</si>
  <si>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</si>
  <si>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</si>
  <si>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</si>
  <si>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</si>
  <si>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</si>
  <si>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</si>
  <si>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</si>
  <si>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</si>
  <si>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</si>
  <si>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</si>
  <si>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</si>
  <si>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</si>
  <si>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</si>
  <si>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</si>
  <si>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</si>
  <si>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</si>
  <si>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</si>
  <si>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</si>
  <si>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</si>
  <si>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</si>
  <si>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</si>
  <si>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</si>
  <si>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</si>
  <si>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</si>
  <si>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</si>
  <si>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</si>
  <si>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</si>
  <si>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</si>
  <si>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</si>
  <si>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</si>
  <si>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</si>
  <si>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</si>
  <si>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</si>
  <si>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</si>
  <si>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</si>
  <si>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</si>
  <si>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</si>
  <si>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</si>
  <si>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</si>
  <si>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</si>
  <si>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</si>
  <si>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</si>
  <si>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</si>
  <si>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</si>
  <si>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</si>
  <si>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</si>
  <si>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</si>
  <si>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</si>
  <si>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</si>
  <si>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</si>
  <si>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</si>
  <si>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</si>
  <si>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</si>
  <si>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</si>
  <si>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</si>
  <si>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</si>
  <si>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</si>
  <si>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</si>
  <si>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</si>
  <si>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</si>
  <si>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</si>
  <si>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</si>
  <si>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</si>
  <si>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</si>
  <si>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</si>
  <si>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</si>
  <si>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</si>
  <si>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</si>
  <si>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</si>
  <si>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</si>
  <si>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</si>
  <si>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</si>
  <si>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</si>
  <si>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</si>
  <si>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</si>
  <si>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</si>
  <si>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</si>
  <si>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</si>
  <si>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</si>
  <si>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</si>
  <si>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</si>
  <si>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</si>
  <si>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</si>
  <si>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</si>
  <si>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</si>
  <si>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</si>
  <si>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</si>
  <si>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</si>
  <si>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</si>
  <si>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</si>
  <si>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</si>
  <si>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</si>
  <si>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</si>
  <si>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</si>
  <si>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</si>
  <si>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</si>
  <si>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</si>
  <si>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</si>
  <si>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</si>
  <si>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</si>
  <si>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</si>
  <si>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</si>
  <si>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</si>
  <si>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</si>
  <si>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</si>
  <si>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</si>
  <si>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</si>
  <si>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</si>
  <si>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</si>
  <si>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</si>
  <si>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</si>
  <si>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</si>
  <si>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</si>
  <si>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</si>
  <si>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</si>
  <si>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</si>
  <si>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</si>
  <si>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</si>
  <si>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</si>
  <si>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</si>
  <si>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</si>
  <si>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</si>
  <si>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</si>
  <si>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</si>
  <si>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</si>
  <si>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</si>
  <si>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</si>
  <si>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</si>
  <si>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</si>
  <si>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</si>
  <si>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</si>
  <si>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</si>
  <si>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</si>
  <si>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</si>
  <si>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</si>
  <si>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</si>
  <si>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</si>
  <si>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</si>
  <si>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</si>
  <si>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</si>
  <si>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</si>
  <si>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</si>
  <si>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</si>
  <si>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</si>
  <si>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</si>
  <si>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</si>
  <si>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</si>
  <si>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</si>
  <si>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</si>
  <si>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</si>
  <si>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</si>
  <si>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</si>
  <si>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</si>
  <si>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</si>
  <si>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</si>
  <si>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</si>
  <si>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</si>
  <si>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</si>
  <si>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</si>
  <si>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</si>
  <si>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</si>
  <si>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</si>
  <si>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</si>
  <si>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</si>
  <si>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</si>
  <si>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</si>
  <si>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</si>
  <si>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</si>
  <si>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</si>
  <si>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</si>
  <si>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</si>
  <si>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</si>
  <si>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</si>
  <si>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</si>
  <si>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</si>
  <si>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</si>
  <si>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</si>
  <si>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</si>
  <si>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</si>
  <si>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</si>
  <si>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</si>
  <si>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</si>
  <si>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</si>
  <si>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</si>
  <si>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</si>
  <si>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</si>
  <si>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</si>
  <si>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</si>
  <si>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</si>
  <si>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</si>
  <si>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</si>
  <si>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</si>
  <si>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</si>
  <si>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</si>
  <si>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</si>
  <si>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</si>
  <si>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</si>
  <si>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</si>
  <si>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</si>
  <si>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</si>
  <si>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</si>
  <si>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</si>
  <si>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</si>
  <si>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</si>
  <si>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</si>
  <si>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</si>
  <si>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</si>
  <si>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</si>
  <si>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</si>
  <si>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</si>
  <si>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</si>
  <si>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</si>
  <si>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</si>
  <si>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</si>
  <si>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</si>
  <si>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</si>
  <si>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</si>
  <si>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</si>
  <si>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</si>
  <si>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</si>
  <si>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</si>
  <si>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</si>
  <si>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</si>
  <si>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</si>
  <si>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</si>
  <si>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</si>
  <si>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</si>
  <si>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</si>
  <si>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</si>
  <si>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</si>
  <si>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</si>
  <si>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</si>
  <si>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</si>
  <si>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</si>
  <si>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</si>
  <si>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</si>
  <si>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</si>
  <si>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</si>
  <si>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</si>
  <si>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</si>
  <si>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</si>
  <si>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</si>
  <si>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</si>
  <si>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</si>
  <si>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</si>
  <si>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</si>
  <si>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</si>
  <si>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</si>
  <si>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</si>
  <si>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</si>
  <si>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</si>
  <si>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</si>
  <si>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</si>
  <si>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</si>
  <si>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</si>
  <si>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</si>
  <si>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</si>
  <si>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</si>
  <si>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</si>
  <si>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</si>
  <si>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</si>
  <si>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</si>
  <si>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</si>
  <si>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</si>
  <si>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</si>
  <si>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</si>
  <si>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</si>
  <si>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</si>
  <si>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</si>
  <si>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</si>
  <si>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</si>
  <si>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</si>
  <si>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</si>
  <si>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</si>
  <si>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</si>
  <si>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</si>
  <si>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</si>
  <si>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</si>
  <si>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</si>
  <si>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</si>
  <si>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</si>
  <si>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</si>
  <si>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</si>
  <si>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</si>
  <si>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</si>
  <si>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</si>
  <si>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</si>
  <si>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</si>
  <si>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</si>
  <si>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</si>
  <si>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</si>
  <si>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</si>
  <si>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</si>
  <si>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</si>
  <si>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</si>
  <si>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</si>
  <si>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</si>
  <si>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</si>
  <si>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</si>
  <si>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</si>
  <si>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</si>
  <si>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</si>
  <si>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</si>
  <si>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</si>
  <si>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</si>
  <si>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</si>
  <si>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</si>
  <si>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</si>
  <si>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</si>
  <si>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</si>
  <si>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</si>
  <si>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</si>
  <si>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</si>
  <si>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</si>
  <si>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</si>
  <si>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</si>
  <si>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</si>
  <si>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</si>
  <si>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</si>
  <si>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</si>
  <si>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</si>
  <si>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</si>
  <si>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</si>
  <si>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</si>
  <si>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</si>
  <si>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</si>
  <si>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</si>
  <si>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</si>
  <si>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</si>
  <si>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</si>
  <si>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</si>
  <si>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</si>
  <si>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</si>
  <si>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</si>
  <si>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</si>
  <si>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</si>
  <si>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</si>
  <si>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</si>
  <si>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</si>
  <si>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</si>
  <si>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</si>
  <si>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</si>
  <si>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</si>
  <si>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</si>
  <si>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</si>
  <si>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</si>
  <si>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</si>
  <si>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</si>
  <si>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</si>
  <si>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</si>
  <si>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</si>
  <si>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</si>
  <si>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</si>
  <si>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</si>
  <si>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</si>
  <si>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</si>
  <si>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</si>
  <si>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</si>
  <si>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</si>
  <si>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</si>
  <si>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</si>
  <si>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</si>
  <si>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</si>
  <si>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</si>
  <si>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</si>
  <si>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</si>
  <si>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</si>
  <si>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</si>
  <si>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</si>
  <si>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</si>
  <si>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</si>
  <si>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</si>
  <si>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</si>
  <si>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</si>
  <si>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</si>
  <si>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</si>
  <si>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</si>
  <si>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</si>
  <si>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</si>
  <si>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</si>
  <si>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</si>
  <si>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</si>
  <si>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</si>
  <si>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</si>
  <si>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</si>
  <si>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</si>
  <si>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</si>
  <si>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</si>
  <si>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</si>
  <si>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</si>
  <si>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</si>
  <si>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</si>
  <si>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</si>
  <si>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</si>
  <si>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</si>
  <si>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</si>
  <si>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</si>
  <si>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</si>
  <si>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</si>
  <si>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</si>
  <si>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</si>
  <si>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</si>
  <si>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</si>
  <si>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</si>
  <si>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</si>
  <si>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</si>
  <si>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</si>
  <si>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</si>
  <si>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</si>
  <si>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</si>
  <si>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</si>
  <si>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</si>
  <si>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</si>
  <si>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</si>
  <si>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</si>
  <si>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</si>
  <si>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</si>
  <si>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</si>
  <si>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</si>
  <si>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</si>
  <si>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</si>
  <si>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</si>
  <si>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</si>
  <si>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</si>
  <si>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</si>
  <si>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</si>
  <si>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</si>
  <si>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</si>
  <si>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</si>
  <si>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</si>
  <si>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</si>
  <si>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</si>
  <si>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</si>
  <si>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</si>
  <si>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</si>
  <si>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</si>
  <si>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</si>
  <si>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</si>
  <si>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</si>
  <si>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</si>
  <si>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</si>
  <si>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</si>
  <si>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</si>
  <si>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</si>
  <si>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</si>
  <si>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</si>
  <si>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</si>
  <si>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</si>
  <si>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</si>
  <si>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</si>
  <si>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</si>
  <si>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</si>
  <si>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</si>
  <si>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</si>
  <si>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</si>
  <si>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</si>
  <si>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</si>
  <si>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</si>
  <si>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</si>
  <si>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</si>
  <si>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</si>
  <si>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</si>
  <si>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</si>
  <si>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</si>
  <si>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</si>
  <si>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</si>
  <si>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</si>
  <si>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</si>
  <si>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</si>
  <si>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</si>
  <si>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</si>
  <si>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</si>
  <si>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</si>
  <si>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</si>
  <si>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</si>
  <si>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</si>
  <si>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</si>
  <si>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</si>
  <si>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</si>
  <si>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</si>
  <si>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</si>
  <si>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</si>
  <si>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</si>
  <si>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</si>
  <si>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</si>
  <si>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</si>
  <si>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</si>
  <si>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</si>
  <si>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</si>
  <si>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</si>
  <si>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</si>
  <si>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</si>
  <si>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</si>
  <si>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</si>
  <si>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</si>
  <si>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</si>
  <si>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</si>
  <si>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</si>
  <si>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</si>
  <si>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</si>
  <si>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</si>
  <si>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</si>
  <si>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</si>
  <si>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</si>
  <si>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</si>
  <si>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</si>
  <si>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</si>
  <si>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</si>
  <si>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</si>
  <si>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</si>
  <si>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</si>
  <si>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</si>
  <si>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</si>
  <si>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</si>
  <si>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</si>
  <si>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</si>
  <si>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</si>
  <si>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</si>
  <si>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</si>
  <si>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</si>
  <si>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</si>
  <si>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</si>
  <si>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</si>
  <si>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</si>
  <si>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</si>
  <si>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</si>
  <si>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</si>
  <si>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</si>
  <si>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</si>
  <si>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</si>
  <si>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</si>
  <si>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</si>
  <si>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</si>
  <si>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</si>
  <si>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</si>
  <si>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</si>
  <si>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</si>
  <si>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</si>
  <si>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</si>
  <si>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</si>
  <si>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</si>
  <si>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</si>
  <si>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</si>
  <si>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</si>
  <si>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</si>
  <si>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</si>
  <si>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</si>
  <si>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</si>
  <si>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</si>
  <si>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</si>
  <si>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</si>
  <si>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</si>
  <si>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</si>
  <si>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</si>
  <si>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</si>
  <si>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</si>
  <si>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</si>
  <si>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</si>
  <si>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</si>
  <si>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</si>
  <si>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</si>
  <si>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</si>
  <si>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</si>
  <si>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</si>
  <si>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</si>
  <si>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</si>
  <si>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</si>
  <si>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</si>
  <si>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</si>
  <si>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</si>
  <si>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</si>
  <si>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</si>
  <si>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</si>
  <si>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</si>
  <si>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</si>
  <si>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</si>
  <si>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</si>
  <si>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</si>
  <si>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</si>
  <si>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</si>
  <si>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</si>
  <si>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</si>
  <si>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</si>
  <si>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</si>
  <si>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</si>
  <si>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</si>
  <si>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</si>
  <si>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</si>
  <si>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</si>
  <si>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</si>
  <si>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</si>
  <si>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</si>
  <si>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</si>
  <si>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</si>
  <si>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</si>
  <si>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</si>
  <si>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</si>
  <si>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</si>
  <si>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</si>
  <si>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</si>
  <si>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</si>
  <si>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</si>
  <si>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</si>
  <si>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</si>
  <si>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</si>
  <si>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</si>
  <si>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</si>
  <si>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</si>
  <si>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</si>
  <si>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</si>
  <si>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</si>
  <si>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</si>
  <si>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</si>
  <si>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</si>
  <si>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</si>
  <si>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</si>
  <si>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</si>
  <si>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</si>
  <si>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</si>
  <si>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</si>
  <si>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</si>
  <si>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</si>
  <si>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</si>
  <si>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</si>
  <si>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</si>
  <si>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</si>
  <si>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</si>
  <si>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</si>
  <si>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</si>
  <si>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</si>
  <si>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</si>
  <si>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</si>
  <si>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</si>
  <si>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</si>
  <si>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</si>
  <si>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</si>
  <si>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</si>
  <si>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</si>
  <si>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</si>
  <si>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</si>
  <si>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</si>
  <si>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</si>
  <si>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</si>
  <si>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</si>
  <si>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</si>
  <si>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</si>
  <si>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</si>
  <si>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</si>
  <si>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</si>
  <si>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</si>
  <si>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</si>
  <si>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</si>
  <si>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</si>
  <si>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</si>
  <si>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</si>
  <si>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</si>
  <si>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</si>
  <si>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</si>
  <si>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</si>
  <si>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</si>
  <si>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</si>
  <si>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</si>
  <si>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</si>
  <si>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</si>
  <si>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</si>
  <si>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</si>
  <si>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</si>
  <si>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</si>
  <si>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</si>
  <si>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</si>
  <si>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</si>
  <si>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</si>
  <si>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</si>
  <si>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</si>
  <si>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</si>
  <si>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</si>
  <si>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</si>
  <si>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</si>
  <si>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</si>
  <si>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</si>
  <si>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</si>
  <si>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</si>
  <si>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</si>
  <si>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</si>
  <si>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</si>
  <si>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</si>
  <si>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</si>
  <si>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</si>
  <si>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</si>
  <si>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</si>
  <si>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</si>
  <si>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</si>
  <si>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</si>
  <si>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</si>
  <si>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</si>
  <si>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</si>
  <si>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</si>
  <si>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</si>
  <si>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</si>
  <si>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</si>
  <si>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</si>
  <si>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</si>
  <si>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</si>
  <si>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</si>
  <si>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</si>
  <si>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</si>
  <si>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</si>
  <si>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</si>
  <si>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</si>
  <si>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</si>
  <si>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</si>
  <si>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</si>
  <si>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</si>
  <si>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</si>
  <si>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</si>
  <si>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</si>
  <si>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</si>
  <si>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</si>
  <si>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</si>
  <si>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</si>
  <si>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</si>
  <si>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</si>
  <si>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</si>
  <si>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</si>
  <si>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</si>
  <si>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</si>
  <si>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</si>
  <si>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</si>
  <si>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</si>
  <si>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</si>
  <si>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</si>
  <si>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</si>
  <si>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</si>
  <si>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</si>
  <si>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</si>
  <si>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</si>
  <si>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</si>
  <si>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</si>
  <si>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</si>
  <si>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</si>
  <si>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</si>
  <si>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</si>
  <si>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</si>
  <si>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</si>
  <si>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</si>
  <si>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</si>
  <si>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</si>
  <si>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</si>
  <si>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</si>
  <si>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</si>
  <si>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</si>
  <si>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</si>
  <si>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</si>
  <si>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</si>
  <si>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</si>
  <si>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</si>
  <si>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</si>
  <si>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</si>
  <si>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</si>
  <si>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</si>
  <si>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</si>
  <si>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</si>
  <si>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</si>
  <si>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</si>
  <si>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</si>
  <si>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</si>
  <si>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</si>
  <si>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</si>
  <si>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</si>
  <si>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</si>
  <si>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</si>
  <si>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</si>
  <si>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</si>
  <si>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</si>
  <si>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</si>
  <si>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</si>
  <si>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</si>
  <si>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</si>
  <si>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</si>
  <si>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</si>
  <si>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</si>
  <si>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</si>
  <si>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</si>
  <si>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</si>
  <si>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</si>
  <si>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</si>
  <si>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</si>
  <si>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</si>
  <si>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</si>
  <si>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</si>
  <si>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</si>
  <si>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</si>
  <si>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</si>
  <si>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</si>
  <si>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</si>
  <si>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</si>
  <si>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</si>
  <si>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</si>
  <si>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</si>
  <si>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</si>
  <si>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</si>
  <si>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</si>
  <si>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</si>
  <si>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</si>
  <si>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</si>
  <si>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</si>
  <si>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</si>
  <si>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</si>
  <si>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</si>
  <si>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</si>
  <si>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</si>
  <si>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</si>
  <si>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</si>
  <si>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</si>
  <si>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</si>
  <si>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</si>
  <si>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</si>
  <si>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</si>
  <si>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</si>
  <si>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</si>
  <si>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</si>
  <si>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</si>
  <si>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</si>
  <si>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</si>
  <si>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</si>
  <si>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</si>
  <si>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</si>
  <si>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</si>
  <si>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</si>
  <si>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</si>
  <si>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</si>
  <si>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</si>
  <si>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</si>
  <si>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</si>
  <si>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</si>
  <si>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</si>
  <si>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</si>
  <si>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</si>
  <si>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</si>
  <si>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</si>
  <si>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</si>
  <si>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</si>
  <si>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</si>
  <si>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</si>
  <si>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</si>
  <si>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</si>
  <si>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</si>
  <si>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</si>
  <si>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</si>
  <si>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</si>
  <si>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</si>
  <si>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</si>
  <si>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</si>
  <si>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</si>
  <si>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</si>
  <si>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</si>
  <si>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</si>
  <si>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</si>
  <si>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</si>
  <si>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</si>
  <si>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</si>
  <si>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</si>
  <si>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</si>
  <si>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</si>
  <si>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</si>
  <si>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</si>
  <si>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</si>
  <si>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</si>
  <si>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</si>
  <si>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</si>
  <si>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</si>
  <si>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</si>
  <si>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</si>
  <si>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</si>
  <si>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</si>
  <si>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</si>
  <si>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</si>
  <si>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</si>
  <si>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</si>
  <si>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</si>
  <si>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</si>
  <si>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</si>
  <si>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</si>
  <si>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</si>
  <si>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</si>
  <si>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</si>
  <si>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</si>
  <si>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</si>
  <si>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</si>
  <si>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</si>
  <si>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</si>
  <si>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</si>
  <si>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</si>
  <si>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</si>
  <si>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</si>
  <si>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</si>
  <si>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</si>
  <si>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</si>
  <si>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</si>
  <si>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</si>
  <si>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</si>
  <si>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</si>
  <si>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</si>
  <si>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</si>
  <si>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</si>
  <si>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</si>
  <si>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</si>
  <si>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</si>
  <si>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</si>
  <si>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</si>
  <si>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</si>
  <si>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</si>
  <si>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</si>
  <si>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</si>
  <si>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</si>
  <si>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</si>
  <si>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</si>
  <si>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</si>
  <si>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</si>
  <si>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</si>
  <si>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</si>
  <si>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</si>
  <si>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</si>
  <si>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</si>
  <si>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</si>
  <si>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</si>
  <si>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</si>
  <si>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</si>
  <si>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</si>
  <si>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</si>
  <si>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</si>
  <si>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</si>
  <si>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</si>
  <si>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</si>
  <si>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</si>
  <si>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</si>
  <si>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</si>
  <si>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</si>
  <si>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</si>
  <si>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</si>
  <si>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</si>
  <si>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</si>
  <si>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</si>
  <si>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</si>
  <si>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</si>
  <si>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</si>
  <si>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</si>
  <si>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</si>
  <si>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</si>
  <si>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</si>
  <si>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</si>
  <si>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</si>
  <si>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</si>
  <si>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</si>
  <si>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</si>
  <si>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</si>
  <si>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</si>
  <si>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</si>
  <si>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</si>
  <si>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</si>
  <si>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</si>
  <si>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</si>
  <si>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</si>
  <si>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</si>
  <si>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</si>
  <si>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</si>
  <si>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</si>
  <si>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</si>
  <si>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</si>
  <si>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</si>
  <si>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</si>
  <si>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</si>
  <si>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</si>
  <si>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</si>
  <si>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</si>
  <si>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</si>
  <si>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</si>
  <si>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</si>
  <si>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</si>
  <si>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</si>
  <si>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</si>
  <si>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</si>
  <si>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</si>
  <si>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</si>
  <si>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</si>
  <si>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</si>
  <si>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</si>
  <si>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</si>
  <si>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</si>
  <si>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</si>
  <si>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</si>
  <si>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</si>
  <si>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</si>
  <si>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</si>
  <si>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</si>
  <si>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</si>
  <si>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</si>
  <si>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</si>
  <si>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</si>
  <si>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</si>
  <si>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</si>
  <si>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</si>
  <si>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</si>
  <si>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</si>
  <si>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</si>
  <si>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</si>
  <si>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</si>
  <si>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</si>
  <si>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</si>
  <si>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</si>
  <si>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</si>
  <si>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</si>
  <si>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</si>
  <si>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</si>
  <si>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</si>
  <si>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</si>
  <si>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</si>
  <si>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</si>
  <si>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</si>
  <si>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</si>
  <si>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</si>
  <si>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</si>
  <si>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</si>
  <si>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</si>
  <si>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</si>
  <si>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</si>
  <si>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</si>
  <si>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</si>
  <si>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</si>
  <si>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</si>
  <si>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</si>
  <si>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</si>
  <si>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</si>
  <si>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</si>
  <si>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</si>
  <si>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</si>
  <si>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</si>
  <si>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</si>
  <si>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</si>
  <si>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</si>
  <si>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</si>
  <si>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</si>
  <si>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</si>
  <si>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</si>
  <si>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</si>
  <si>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</si>
  <si>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</si>
  <si>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</si>
  <si>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</si>
  <si>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</si>
  <si>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</si>
  <si>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</si>
  <si>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</si>
  <si>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</si>
  <si>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</si>
  <si>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</si>
  <si>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</si>
  <si>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</si>
  <si>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</si>
  <si>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</si>
  <si>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</si>
  <si>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</si>
  <si>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</si>
  <si>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</si>
  <si>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</si>
  <si>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</si>
  <si>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</si>
  <si>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</si>
  <si>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</si>
  <si>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</si>
  <si>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</si>
  <si>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</si>
  <si>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</si>
  <si>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</si>
  <si>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</si>
  <si>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</si>
  <si>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</si>
  <si>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</si>
  <si>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</si>
  <si>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</si>
  <si>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</si>
  <si>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</si>
  <si>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</si>
  <si>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</si>
  <si>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</si>
  <si>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</si>
  <si>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</si>
  <si>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</si>
  <si>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</si>
  <si>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</si>
  <si>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</si>
  <si>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</si>
  <si>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</si>
  <si>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</si>
  <si>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</si>
  <si>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</si>
  <si>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</si>
  <si>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</si>
  <si>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</si>
  <si>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</si>
  <si>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</si>
  <si>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</si>
  <si>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</si>
  <si>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</si>
  <si>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</si>
  <si>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</si>
  <si>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</si>
  <si>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</si>
  <si>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</si>
  <si>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</si>
  <si>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</si>
  <si>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</si>
  <si>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</si>
  <si>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</si>
  <si>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</si>
  <si>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</si>
  <si>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</si>
  <si>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</si>
  <si>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</si>
  <si>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</si>
  <si>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</si>
  <si>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</si>
  <si>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</si>
  <si>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</si>
  <si>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</si>
  <si>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</si>
  <si>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</si>
  <si>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</si>
  <si>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</si>
  <si>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</si>
  <si>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</si>
  <si>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</si>
  <si>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</si>
  <si>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</si>
  <si>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</si>
  <si>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</si>
  <si>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</si>
  <si>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</si>
  <si>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</si>
  <si>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</si>
  <si>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</si>
  <si>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</si>
  <si>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</si>
  <si>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</si>
  <si>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</si>
  <si>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</si>
  <si>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</si>
  <si>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</si>
  <si>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</si>
  <si>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</si>
  <si>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</si>
  <si>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</si>
  <si>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</si>
  <si>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</si>
  <si>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</si>
  <si>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</si>
  <si>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</si>
  <si>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</si>
  <si>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</si>
  <si>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</si>
  <si>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</si>
  <si>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</si>
  <si>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</si>
  <si>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</si>
  <si>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</si>
  <si>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</si>
  <si>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</si>
  <si>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</si>
  <si>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</si>
  <si>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</si>
  <si>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</si>
  <si>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</si>
  <si>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</si>
  <si>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</si>
  <si>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</si>
  <si>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</si>
  <si>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</si>
  <si>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</si>
  <si>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</si>
  <si>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</si>
  <si>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</si>
  <si>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</si>
  <si>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</si>
  <si>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</si>
  <si>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</si>
  <si>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</si>
  <si>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</si>
  <si>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</si>
  <si>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</si>
  <si>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</si>
  <si>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</si>
  <si>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</si>
  <si>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</si>
  <si>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</si>
  <si>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</si>
  <si>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</si>
  <si>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</si>
  <si>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</si>
  <si>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</si>
  <si>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</si>
  <si>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</si>
  <si>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</si>
  <si>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</si>
  <si>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</si>
  <si>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</si>
  <si>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</si>
  <si>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</si>
  <si>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</si>
  <si>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</si>
  <si>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</si>
  <si>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</si>
  <si>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</si>
  <si>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</si>
  <si>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</si>
  <si>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</si>
  <si>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</si>
  <si>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</si>
  <si>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</si>
  <si>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</si>
  <si>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</si>
  <si>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</si>
  <si>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</si>
  <si>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</si>
  <si>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</si>
  <si>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</si>
  <si>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</si>
  <si>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</si>
  <si>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</si>
  <si>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</si>
  <si>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</si>
  <si>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</si>
  <si>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</si>
  <si>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</si>
  <si>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</si>
  <si>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</si>
  <si>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</si>
  <si>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</si>
  <si>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</si>
  <si>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</si>
  <si>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</si>
  <si>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</si>
  <si>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</si>
  <si>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</si>
  <si>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</si>
  <si>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</si>
  <si>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</si>
  <si>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</si>
  <si>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</si>
  <si>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</si>
  <si>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</si>
  <si>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</si>
  <si>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</si>
  <si>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</si>
  <si>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</si>
  <si>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</si>
  <si>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</si>
  <si>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</si>
  <si>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</si>
  <si>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</si>
  <si>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</si>
  <si>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</si>
  <si>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</si>
  <si>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</si>
  <si>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</si>
  <si>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</si>
  <si>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</si>
  <si>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</si>
  <si>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</si>
  <si>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</si>
  <si>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</si>
  <si>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</si>
  <si>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</si>
  <si>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</si>
  <si>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</si>
  <si>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</si>
  <si>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</si>
  <si>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</si>
  <si>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</si>
  <si>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</si>
  <si>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</si>
  <si>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</si>
  <si>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</si>
  <si>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</si>
  <si>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</si>
  <si>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</si>
  <si>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</si>
  <si>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</si>
  <si>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</si>
  <si>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</si>
  <si>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</si>
  <si>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</si>
  <si>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</si>
  <si>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</si>
  <si>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</si>
  <si>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</si>
  <si>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</si>
  <si>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</si>
  <si>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</si>
  <si>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</si>
  <si>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</si>
  <si>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</si>
  <si>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</si>
  <si>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</si>
  <si>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</si>
  <si>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</si>
  <si>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</si>
  <si>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</si>
  <si>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</si>
  <si>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</si>
  <si>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</si>
  <si>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</si>
  <si>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</si>
  <si>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</si>
  <si>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</si>
  <si>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</si>
  <si>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</si>
  <si>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</si>
  <si>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</si>
  <si>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</si>
  <si>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</si>
  <si>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</si>
  <si>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</si>
  <si>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</si>
  <si>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</si>
  <si>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</si>
  <si>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</si>
  <si>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</si>
  <si>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</si>
  <si>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</si>
  <si>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</si>
  <si>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</si>
  <si>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</si>
  <si>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</si>
  <si>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</si>
  <si>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</si>
  <si>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</si>
  <si>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</si>
  <si>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</si>
  <si>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</si>
  <si>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</si>
  <si>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</si>
  <si>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</si>
  <si>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</si>
  <si>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</si>
  <si>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</si>
  <si>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</si>
  <si>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</si>
  <si>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</si>
  <si>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</si>
  <si>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</si>
  <si>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</si>
  <si>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</si>
  <si>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</si>
  <si>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</si>
  <si>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</si>
  <si>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</si>
  <si>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</si>
  <si>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</si>
  <si>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</si>
  <si>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</si>
  <si>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</si>
  <si>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</si>
  <si>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</si>
  <si>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</si>
  <si>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</si>
  <si>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</si>
  <si>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</si>
  <si>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</si>
  <si>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</si>
  <si>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</si>
  <si>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</si>
  <si>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</si>
  <si>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</si>
  <si>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</si>
  <si>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</si>
  <si>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</si>
  <si>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</si>
  <si>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</si>
  <si>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</si>
  <si>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</si>
  <si>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</si>
  <si>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</si>
  <si>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</si>
  <si>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</si>
  <si>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</si>
  <si>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</si>
  <si>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</si>
  <si>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</si>
  <si>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</si>
  <si>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</si>
  <si>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</si>
  <si>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</si>
  <si>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</si>
  <si>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</si>
  <si>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</si>
  <si>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</si>
  <si>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</si>
  <si>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</si>
  <si>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</si>
  <si>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</si>
  <si>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</si>
  <si>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</si>
  <si>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</si>
  <si>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</si>
  <si>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</si>
  <si>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</si>
  <si>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</si>
  <si>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</si>
  <si>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</si>
  <si>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</si>
  <si>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</si>
  <si>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</si>
  <si>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</si>
  <si>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</si>
  <si>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</si>
  <si>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</si>
  <si>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</si>
  <si>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</si>
  <si>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</si>
  <si>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</si>
  <si>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</si>
  <si>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</si>
  <si>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</si>
  <si>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</si>
  <si>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</si>
  <si>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</si>
  <si>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</si>
  <si>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</si>
  <si>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</si>
  <si>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</si>
  <si>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</si>
  <si>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</si>
  <si>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</si>
  <si>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</si>
  <si>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</si>
  <si>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</si>
  <si>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</si>
  <si>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</si>
  <si>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</si>
  <si>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</si>
  <si>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</si>
  <si>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</si>
  <si>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</si>
  <si>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</si>
  <si>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</si>
  <si>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</si>
  <si>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</si>
  <si>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</si>
  <si>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</si>
  <si>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</si>
  <si>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</si>
  <si>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</si>
  <si>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</si>
  <si>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</si>
  <si>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</si>
  <si>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</si>
  <si>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</si>
  <si>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</si>
  <si>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</si>
  <si>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</si>
  <si>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</si>
  <si>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</si>
  <si>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</si>
  <si>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</si>
  <si>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</si>
  <si>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</si>
  <si>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</si>
  <si>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</si>
  <si>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</si>
  <si>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</si>
  <si>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</si>
  <si>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</si>
  <si>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</si>
  <si>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</si>
  <si>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</si>
  <si>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</si>
  <si>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</si>
  <si>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</si>
  <si>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</si>
  <si>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</si>
  <si>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</si>
  <si>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</si>
  <si>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</si>
  <si>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</si>
  <si>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</si>
  <si>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</si>
  <si>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</si>
  <si>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</si>
  <si>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</si>
  <si>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</si>
  <si>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</si>
  <si>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</si>
  <si>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</si>
  <si>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</si>
  <si>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</si>
  <si>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</si>
  <si>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</si>
  <si>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</si>
  <si>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</si>
  <si>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</si>
  <si>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</si>
  <si>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</si>
  <si>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</si>
  <si>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</si>
  <si>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</si>
  <si>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</si>
  <si>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</si>
  <si>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</si>
  <si>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</si>
  <si>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</si>
  <si>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</si>
  <si>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</si>
  <si>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</si>
  <si>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</si>
  <si>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</si>
  <si>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</si>
  <si>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</si>
  <si>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</si>
  <si>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</si>
  <si>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</si>
  <si>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</si>
  <si>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</si>
  <si>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</si>
  <si>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</si>
  <si>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</si>
  <si>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</si>
  <si>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</si>
  <si>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</si>
  <si>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</si>
  <si>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</si>
  <si>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</si>
  <si>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</si>
  <si>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</si>
  <si>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</si>
  <si>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</si>
  <si>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</si>
  <si>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</si>
  <si>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</si>
  <si>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</si>
  <si>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</si>
  <si>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</si>
  <si>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</si>
  <si>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</si>
  <si>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</si>
  <si>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</si>
  <si>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</si>
  <si>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</si>
  <si>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</si>
  <si>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</si>
  <si>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</si>
  <si>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</si>
  <si>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</si>
  <si>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</si>
  <si>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</si>
  <si>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</si>
  <si>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</si>
  <si>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</si>
  <si>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</si>
  <si>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</si>
  <si>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</si>
  <si>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</si>
  <si>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</si>
  <si>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</si>
  <si>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</si>
  <si>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</si>
  <si>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</si>
  <si>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</si>
  <si>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</si>
  <si>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</si>
  <si>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</si>
  <si>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</si>
  <si>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</si>
  <si>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</si>
  <si>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</si>
  <si>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</si>
  <si>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</si>
  <si>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</si>
  <si>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</si>
  <si>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</si>
  <si>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</si>
  <si>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</si>
  <si>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</si>
  <si>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</si>
  <si>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</si>
  <si>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</si>
  <si>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</si>
  <si>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</si>
  <si>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</si>
  <si>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</si>
  <si>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</si>
  <si>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</si>
  <si>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</si>
  <si>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</si>
  <si>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</si>
  <si>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</si>
  <si>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</si>
  <si>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</si>
  <si>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</si>
  <si>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</si>
  <si>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</si>
  <si>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</si>
  <si>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</si>
  <si>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</si>
  <si>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</si>
  <si>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</si>
  <si>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</si>
  <si>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</si>
  <si>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</si>
  <si>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</si>
  <si>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</si>
  <si>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</si>
  <si>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</si>
  <si>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</si>
  <si>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</si>
  <si>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</si>
  <si>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</si>
  <si>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</si>
  <si>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</si>
  <si>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</si>
  <si>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</si>
  <si>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</si>
  <si>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</si>
  <si>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</si>
  <si>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</si>
  <si>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</si>
  <si>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</si>
  <si>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</si>
  <si>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</si>
  <si>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</si>
  <si>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</si>
  <si>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</si>
  <si>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</si>
  <si>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</si>
  <si>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</si>
  <si>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</si>
  <si>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</si>
  <si>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</si>
  <si>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</si>
  <si>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</si>
  <si>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</si>
  <si>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</si>
  <si>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</si>
  <si>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</si>
  <si>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</si>
  <si>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</si>
  <si>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</si>
  <si>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</si>
  <si>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</si>
  <si>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</si>
  <si>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</si>
  <si>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</si>
  <si>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</si>
  <si>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</si>
  <si>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</si>
  <si>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</si>
  <si>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</si>
  <si>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</si>
  <si>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</si>
  <si>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</si>
  <si>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</si>
  <si>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</si>
  <si>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</si>
  <si>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</si>
  <si>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</si>
  <si>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</si>
  <si>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</si>
  <si>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</si>
  <si>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</si>
  <si>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</si>
  <si>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</si>
  <si>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</si>
  <si>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</si>
  <si>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</si>
  <si>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</si>
  <si>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</si>
  <si>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</si>
  <si>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</si>
  <si>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</si>
  <si>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</si>
  <si>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</si>
  <si>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</si>
  <si>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</si>
  <si>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</si>
  <si>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</si>
  <si>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</si>
  <si>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</si>
  <si>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</si>
  <si>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</si>
  <si>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</si>
  <si>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</si>
  <si>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</si>
  <si>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</si>
  <si>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</si>
  <si>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</si>
  <si>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</si>
  <si>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</si>
  <si>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</si>
  <si>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</si>
  <si>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</si>
  <si>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</si>
  <si>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</si>
  <si>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</si>
  <si>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</si>
  <si>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</si>
  <si>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</si>
  <si>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</si>
  <si>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</si>
  <si>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</si>
  <si>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</si>
  <si>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</si>
  <si>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</si>
  <si>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</si>
  <si>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</si>
  <si>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</si>
  <si>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</si>
  <si>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</si>
  <si>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</si>
  <si>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</si>
  <si>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</si>
  <si>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</si>
  <si>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</si>
  <si>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</si>
  <si>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</si>
  <si>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</si>
  <si>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</si>
  <si>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</si>
  <si>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</si>
  <si>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</si>
  <si>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</si>
  <si>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</si>
  <si>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</si>
  <si>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</si>
  <si>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</si>
  <si>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</si>
  <si>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</si>
  <si>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</si>
  <si>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</si>
  <si>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</si>
  <si>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</si>
  <si>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</si>
  <si>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</si>
  <si>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</si>
  <si>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</si>
  <si>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</si>
  <si>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</si>
  <si>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</si>
  <si>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</si>
  <si>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</si>
  <si>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</si>
  <si>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</si>
  <si>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</si>
  <si>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</si>
  <si>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</si>
  <si>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</si>
  <si>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</si>
  <si>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</si>
  <si>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</si>
  <si>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</si>
  <si>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</si>
  <si>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</si>
  <si>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</si>
  <si>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</si>
  <si>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</si>
  <si>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</si>
  <si>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</si>
  <si>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</si>
  <si>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</si>
  <si>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</si>
  <si>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</si>
  <si>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</si>
  <si>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</si>
  <si>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</si>
  <si>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</si>
  <si>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</si>
  <si>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</si>
  <si>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</si>
  <si>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</si>
  <si>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</si>
  <si>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</si>
  <si>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</si>
  <si>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</si>
  <si>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</si>
  <si>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</si>
  <si>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</si>
  <si>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</si>
  <si>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</si>
  <si>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</si>
  <si>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</si>
  <si>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</si>
  <si>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</si>
  <si>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</si>
  <si>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</si>
  <si>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</si>
  <si>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</si>
  <si>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</si>
  <si>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</si>
  <si>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</si>
  <si>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</si>
  <si>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</si>
  <si>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</si>
  <si>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</si>
  <si>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</si>
  <si>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</si>
  <si>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</si>
  <si>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</si>
  <si>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</si>
  <si>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</si>
  <si>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</si>
  <si>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</si>
  <si>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</si>
  <si>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</si>
  <si>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</si>
  <si>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</si>
  <si>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</si>
  <si>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</si>
  <si>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</si>
  <si>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</si>
  <si>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</si>
  <si>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</si>
  <si>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</si>
  <si>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</si>
  <si>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</si>
  <si>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</si>
  <si>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</si>
  <si>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</si>
  <si>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</si>
  <si>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</si>
  <si>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</si>
  <si>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</si>
  <si>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</si>
  <si>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</si>
  <si>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</si>
  <si>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</si>
  <si>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</si>
  <si>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</si>
  <si>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</si>
  <si>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</si>
  <si>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</si>
  <si>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</si>
  <si>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</si>
  <si>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</si>
  <si>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</si>
  <si>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</si>
  <si>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</si>
  <si>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</si>
  <si>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</si>
  <si>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</si>
  <si>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</si>
  <si>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</si>
  <si>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</si>
  <si>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</si>
  <si>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</si>
  <si>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</si>
  <si>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</si>
  <si>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</si>
  <si>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</si>
  <si>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</si>
  <si>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</si>
  <si>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</si>
  <si>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</si>
  <si>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</si>
  <si>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</si>
  <si>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</si>
  <si>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</si>
  <si>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</si>
  <si>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</si>
  <si>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</si>
  <si>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</si>
  <si>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</si>
  <si>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</si>
  <si>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</si>
  <si>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</si>
  <si>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</si>
  <si>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</si>
  <si>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</si>
  <si>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</si>
  <si>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</si>
  <si>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</si>
  <si>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</si>
  <si>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</si>
  <si>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</si>
  <si>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</si>
  <si>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</si>
  <si>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</si>
  <si>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</si>
  <si>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</si>
  <si>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</si>
  <si>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</si>
  <si>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</si>
  <si>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</si>
  <si>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</si>
  <si>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</si>
  <si>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</si>
  <si>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</si>
  <si>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</si>
  <si>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</si>
  <si>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</si>
  <si>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</si>
  <si>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</si>
  <si>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</si>
  <si>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</si>
  <si>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</si>
  <si>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</si>
  <si>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</si>
  <si>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</si>
  <si>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</si>
  <si>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</si>
  <si>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</si>
  <si>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</si>
  <si>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</si>
  <si>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</si>
  <si>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</si>
  <si>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</si>
  <si>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</si>
  <si>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</si>
  <si>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</si>
  <si>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</si>
  <si>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</si>
  <si>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</si>
  <si>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</si>
  <si>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</si>
  <si>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</si>
  <si>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</si>
  <si>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</si>
  <si>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</si>
  <si>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</si>
  <si>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</si>
  <si>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</si>
  <si>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</si>
  <si>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</si>
  <si>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</si>
  <si>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</si>
  <si>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</si>
  <si>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</si>
  <si>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</si>
  <si>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</si>
  <si>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</si>
  <si>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</si>
  <si>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</si>
  <si>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</si>
  <si>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</si>
  <si>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</si>
  <si>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</si>
  <si>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</si>
  <si>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</si>
  <si>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</si>
  <si>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</si>
  <si>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</si>
  <si>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</si>
  <si>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</si>
  <si>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</si>
  <si>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</si>
  <si>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</si>
  <si>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</si>
  <si>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</si>
  <si>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</si>
  <si>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</si>
  <si>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</si>
  <si>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</si>
  <si>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</si>
  <si>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</si>
  <si>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</si>
  <si>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</si>
  <si>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</si>
  <si>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</si>
  <si>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</si>
  <si>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</si>
  <si>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</si>
  <si>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</si>
  <si>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</si>
  <si>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</si>
  <si>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</si>
  <si>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</si>
  <si>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</si>
  <si>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</si>
  <si>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</si>
  <si>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</si>
  <si>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</si>
  <si>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</si>
  <si>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</si>
  <si>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</si>
  <si>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</si>
  <si>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</si>
  <si>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</si>
  <si>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</si>
  <si>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</si>
  <si>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</si>
  <si>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</si>
  <si>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</si>
  <si>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</si>
  <si>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</si>
  <si>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</si>
  <si>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</si>
  <si>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</si>
  <si>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</si>
  <si>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</si>
  <si>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</si>
  <si>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</si>
  <si>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</si>
  <si>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</si>
  <si>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</si>
  <si>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</si>
  <si>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</si>
  <si>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</si>
  <si>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</si>
  <si>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</si>
  <si>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</si>
  <si>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</si>
  <si>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</si>
  <si>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</si>
  <si>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</si>
  <si>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</si>
  <si>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</si>
  <si>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</si>
  <si>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</si>
  <si>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</si>
  <si>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</si>
  <si>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</si>
  <si>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</si>
  <si>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</si>
  <si>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</si>
  <si>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</si>
  <si>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</si>
  <si>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</si>
  <si>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</si>
  <si>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</si>
  <si>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</si>
  <si>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</si>
  <si>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</si>
  <si>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</si>
  <si>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</si>
  <si>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</si>
  <si>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</si>
  <si>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</si>
  <si>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</si>
  <si>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</si>
  <si>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</si>
  <si>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</si>
  <si>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</si>
  <si>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</si>
  <si>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</si>
  <si>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</si>
  <si>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</si>
  <si>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</si>
  <si>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</si>
  <si>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</si>
  <si>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</si>
  <si>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</si>
  <si>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</si>
  <si>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</si>
  <si>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</si>
  <si>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</si>
  <si>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</si>
  <si>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</si>
  <si>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</si>
  <si>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</si>
  <si>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</si>
  <si>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</si>
  <si>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</si>
  <si>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</si>
  <si>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</si>
  <si>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</si>
  <si>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</si>
  <si>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</si>
  <si>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</si>
  <si>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</si>
  <si>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</si>
  <si>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</si>
  <si>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</si>
  <si>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</si>
  <si>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</si>
  <si>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</si>
  <si>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</si>
  <si>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</si>
  <si>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</si>
  <si>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</si>
  <si>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</si>
  <si>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</si>
  <si>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</si>
  <si>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</si>
  <si>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</si>
  <si>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</si>
  <si>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</si>
  <si>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</si>
  <si>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</si>
  <si>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</si>
  <si>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</si>
  <si>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</si>
  <si>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</si>
  <si>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</si>
  <si>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</si>
  <si>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</si>
  <si>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</si>
  <si>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</si>
  <si>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</si>
  <si>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</si>
  <si>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</si>
  <si>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</si>
  <si>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</si>
  <si>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</si>
  <si>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</si>
  <si>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</si>
  <si>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</si>
  <si>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</si>
  <si>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</si>
  <si>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</si>
  <si>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</si>
  <si>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</si>
  <si>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</si>
  <si>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</si>
  <si>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</si>
  <si>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</si>
  <si>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</si>
  <si>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</si>
  <si>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</si>
  <si>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</si>
  <si>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</si>
  <si>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</si>
  <si>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</si>
  <si>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</si>
  <si>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</si>
  <si>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</si>
  <si>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</si>
  <si>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</si>
  <si>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</si>
  <si>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</si>
  <si>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</si>
  <si>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</si>
  <si>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</si>
  <si>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</si>
  <si>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</si>
  <si>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</si>
  <si>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</si>
  <si>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</si>
  <si>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</si>
  <si>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</si>
  <si>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</si>
  <si>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</si>
  <si>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</si>
  <si>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</si>
  <si>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</si>
  <si>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</si>
  <si>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</si>
  <si>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</si>
  <si>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</si>
  <si>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</si>
  <si>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</si>
  <si>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</si>
  <si>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</si>
  <si>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</si>
  <si>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</si>
  <si>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</si>
  <si>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</si>
  <si>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</si>
  <si>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</si>
  <si>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</si>
  <si>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</si>
  <si>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</si>
  <si>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</si>
  <si>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</si>
  <si>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</si>
  <si>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</si>
  <si>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</si>
  <si>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</si>
  <si>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</si>
  <si>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</si>
  <si>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</si>
  <si>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</si>
  <si>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</si>
  <si>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</si>
  <si>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</si>
  <si>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</si>
  <si>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</si>
  <si>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</si>
  <si>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</si>
  <si>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</si>
  <si>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</si>
  <si>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</si>
  <si>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</si>
  <si>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</si>
  <si>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</si>
  <si>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</si>
  <si>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</si>
  <si>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</si>
  <si>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</si>
  <si>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</si>
  <si>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</si>
  <si>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</si>
  <si>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</si>
  <si>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</si>
  <si>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</si>
  <si>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</si>
  <si>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</si>
  <si>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</si>
  <si>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</si>
  <si>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</si>
  <si>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</si>
  <si>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</si>
  <si>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</si>
  <si>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</si>
  <si>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</si>
  <si>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</si>
  <si>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</si>
  <si>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</si>
  <si>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</si>
  <si>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</si>
  <si>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</si>
  <si>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</si>
  <si>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</si>
  <si>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</si>
  <si>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</si>
  <si>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</si>
  <si>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</si>
  <si>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</si>
  <si>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</si>
  <si>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</si>
  <si>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</si>
  <si>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</si>
  <si>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</si>
  <si>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</si>
  <si>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</si>
  <si>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</si>
  <si>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</si>
  <si>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</si>
  <si>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</si>
  <si>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</si>
  <si>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</si>
  <si>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</si>
  <si>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</si>
  <si>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</si>
  <si>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</si>
  <si>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</si>
  <si>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</si>
  <si>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</si>
  <si>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</si>
  <si>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</si>
  <si>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</si>
  <si>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</si>
  <si>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</si>
  <si>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</si>
  <si>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</si>
  <si>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</si>
  <si>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</si>
  <si>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</si>
  <si>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</si>
  <si>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</si>
  <si>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</si>
  <si>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</si>
  <si>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</si>
  <si>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</si>
  <si>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</si>
  <si>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</si>
  <si>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</si>
  <si>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</si>
  <si>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</si>
  <si>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</si>
  <si>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</si>
  <si>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</si>
  <si>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</si>
  <si>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</si>
  <si>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</si>
  <si>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</si>
  <si>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</si>
  <si>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</si>
  <si>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</si>
  <si>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</si>
  <si>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</si>
  <si>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</si>
  <si>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</si>
  <si>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</si>
  <si>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</si>
  <si>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</si>
  <si>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</si>
  <si>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</si>
  <si>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</si>
  <si>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</si>
  <si>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</si>
  <si>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</si>
  <si>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</si>
  <si>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</si>
  <si>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</si>
  <si>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</si>
  <si>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</si>
  <si>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</si>
  <si>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</si>
  <si>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</si>
  <si>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</si>
  <si>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</si>
  <si>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</si>
  <si>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</si>
  <si>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</si>
  <si>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</si>
  <si>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</si>
  <si>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</si>
  <si>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</si>
  <si>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</si>
  <si>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</si>
  <si>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</si>
  <si>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</si>
  <si>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</si>
  <si>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</si>
  <si>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</si>
  <si>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</si>
  <si>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</si>
  <si>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</si>
  <si>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</si>
  <si>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</si>
  <si>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</si>
  <si>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</si>
  <si>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</si>
  <si>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</si>
  <si>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</si>
  <si>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</si>
  <si>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</si>
  <si>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</si>
  <si>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</si>
  <si>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</si>
  <si>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</si>
  <si>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</si>
  <si>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</si>
  <si>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</si>
  <si>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</si>
  <si>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</si>
  <si>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</si>
  <si>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</si>
  <si>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</si>
  <si>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</si>
  <si>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</si>
  <si>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</si>
  <si>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</si>
  <si>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</si>
  <si>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</si>
  <si>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</si>
  <si>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</si>
  <si>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</si>
  <si>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</si>
  <si>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</si>
  <si>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</si>
  <si>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</si>
  <si>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</si>
  <si>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</si>
  <si>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</si>
  <si>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</si>
  <si>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</si>
  <si>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</si>
  <si>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</si>
  <si>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</si>
  <si>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</si>
  <si>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</si>
  <si>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</si>
  <si>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</si>
  <si>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</si>
  <si>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</si>
  <si>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</si>
  <si>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</si>
  <si>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</si>
  <si>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</si>
  <si>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</si>
  <si>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</si>
  <si>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</si>
  <si>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</si>
  <si>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</si>
  <si>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</si>
  <si>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</si>
  <si>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</si>
  <si>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</si>
  <si>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</si>
  <si>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</si>
  <si>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</si>
  <si>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</si>
  <si>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</si>
  <si>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</si>
  <si>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</si>
  <si>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</si>
  <si>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</si>
  <si>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</si>
  <si>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</si>
  <si>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</si>
  <si>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</si>
  <si>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</si>
  <si>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</si>
  <si>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</si>
  <si>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</si>
  <si>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</si>
  <si>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</si>
  <si>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</si>
  <si>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</si>
  <si>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</si>
  <si>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</si>
  <si>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</si>
  <si>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</si>
  <si>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</si>
  <si>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</si>
  <si>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</si>
  <si>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</si>
  <si>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</si>
  <si>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</si>
  <si>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</si>
  <si>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</si>
  <si>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</si>
  <si>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</si>
  <si>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</si>
  <si>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</si>
  <si>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</si>
  <si>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</si>
  <si>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</si>
  <si>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</si>
  <si>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</si>
  <si>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</si>
  <si>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</si>
  <si>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</si>
  <si>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</si>
  <si>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</si>
  <si>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</si>
  <si>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</si>
  <si>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</si>
  <si>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</si>
  <si>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</si>
  <si>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</si>
  <si>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</si>
  <si>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</si>
  <si>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</si>
  <si>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</si>
  <si>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</si>
  <si>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</si>
  <si>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</si>
  <si>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</si>
  <si>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</si>
  <si>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</si>
  <si>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</si>
  <si>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</si>
  <si>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</si>
  <si>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</si>
  <si>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</si>
  <si>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</si>
  <si>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</si>
  <si>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</si>
  <si>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</si>
  <si>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</si>
  <si>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</si>
  <si>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</si>
  <si>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</si>
  <si>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</si>
  <si>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</si>
  <si>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</si>
  <si>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</si>
  <si>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</si>
  <si>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</si>
  <si>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</si>
  <si>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</si>
  <si>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</si>
  <si>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</si>
  <si>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</si>
  <si>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</si>
  <si>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</si>
  <si>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</si>
  <si>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</si>
  <si>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</si>
  <si>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</si>
  <si>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</si>
  <si>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</si>
  <si>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</si>
  <si>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</si>
  <si>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</si>
  <si>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</si>
  <si>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</si>
  <si>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</si>
  <si>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</si>
  <si>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</si>
  <si>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</si>
  <si>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</si>
  <si>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</si>
  <si>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</si>
  <si>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</si>
  <si>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</si>
  <si>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</si>
  <si>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</si>
  <si>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</si>
  <si>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</si>
  <si>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</si>
  <si>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</si>
  <si>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</si>
  <si>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</si>
  <si>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</si>
  <si>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</si>
  <si>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</si>
  <si>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</si>
  <si>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</si>
  <si>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</si>
  <si>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</si>
  <si>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</si>
  <si>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</si>
  <si>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</si>
  <si>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</si>
  <si>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</si>
  <si>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</si>
  <si>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</si>
  <si>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</si>
  <si>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</si>
  <si>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</si>
  <si>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</si>
  <si>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</si>
  <si>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</si>
  <si>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</si>
  <si>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</si>
  <si>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</si>
  <si>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</si>
  <si>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</si>
  <si>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</si>
  <si>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</si>
  <si>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</si>
  <si>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</si>
  <si>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</si>
  <si>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</si>
  <si>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</si>
  <si>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</si>
  <si>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</si>
  <si>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</si>
  <si>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</si>
  <si>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</si>
  <si>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</si>
  <si>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</si>
  <si>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</si>
  <si>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</si>
  <si>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</si>
  <si>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</si>
  <si>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</si>
  <si>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</si>
  <si>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</si>
  <si>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</si>
  <si>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</si>
  <si>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</si>
  <si>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</si>
  <si>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</si>
  <si>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</si>
  <si>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</si>
  <si>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</si>
  <si>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</si>
  <si>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</si>
  <si>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</si>
  <si>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</si>
  <si>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</si>
  <si>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</si>
  <si>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</si>
  <si>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</si>
  <si>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</si>
  <si>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</si>
  <si>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</si>
  <si>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</si>
  <si>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</si>
  <si>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</si>
  <si>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</si>
  <si>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</si>
  <si>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</si>
  <si>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</si>
  <si>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</si>
  <si>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</si>
  <si>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</si>
  <si>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</si>
  <si>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</si>
  <si>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</si>
  <si>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</si>
  <si>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</si>
  <si>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</si>
  <si>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</si>
  <si>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</si>
  <si>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</si>
  <si>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</si>
  <si>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</si>
  <si>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</si>
  <si>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</si>
  <si>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</si>
  <si>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</si>
  <si>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</si>
  <si>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</si>
  <si>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</si>
  <si>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</si>
  <si>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</si>
  <si>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</si>
  <si>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</si>
  <si>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</si>
  <si>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</si>
  <si>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</si>
  <si>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</si>
  <si>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</si>
  <si>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</si>
  <si>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</si>
  <si>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</si>
  <si>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</si>
  <si>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</si>
  <si>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</si>
  <si>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</si>
  <si>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</si>
  <si>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</si>
  <si>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</si>
  <si>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</si>
  <si>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</si>
  <si>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</si>
  <si>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</si>
  <si>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</si>
  <si>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</si>
  <si>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</si>
  <si>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</si>
  <si>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</si>
  <si>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</si>
  <si>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</si>
  <si>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</si>
  <si>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</si>
  <si>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</si>
  <si>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</si>
  <si>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</si>
  <si>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</si>
  <si>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</si>
  <si>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</si>
  <si>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</si>
  <si>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</si>
  <si>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</si>
  <si>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</si>
  <si>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</si>
  <si>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</si>
  <si>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</si>
  <si>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</si>
  <si>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</si>
  <si>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</si>
  <si>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</si>
  <si>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</si>
  <si>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</si>
  <si>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</si>
  <si>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</si>
  <si>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</si>
  <si>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</si>
  <si>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</si>
  <si>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</si>
  <si>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</si>
  <si>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</si>
  <si>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</si>
  <si>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</si>
  <si>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</si>
  <si>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</si>
  <si>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</si>
  <si>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</si>
  <si>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</si>
  <si>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</si>
  <si>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</si>
  <si>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</si>
  <si>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</si>
  <si>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</si>
  <si>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</si>
  <si>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</si>
  <si>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</si>
  <si>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</si>
  <si>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</si>
  <si>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</si>
  <si>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</si>
  <si>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</si>
  <si>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</si>
  <si>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</si>
  <si>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</si>
  <si>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</si>
  <si>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</si>
  <si>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</si>
  <si>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</si>
  <si>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</si>
  <si>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</si>
  <si>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</si>
  <si>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</si>
  <si>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</si>
  <si>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</si>
  <si>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</si>
  <si>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</si>
  <si>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</si>
  <si>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</si>
  <si>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</si>
  <si>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</si>
  <si>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</si>
  <si>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</si>
  <si>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</si>
  <si>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</si>
  <si>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</si>
  <si>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</si>
  <si>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</si>
  <si>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</si>
  <si>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</si>
  <si>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</si>
  <si>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</si>
  <si>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</si>
  <si>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</si>
  <si>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</si>
  <si>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</si>
  <si>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</si>
  <si>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</si>
  <si>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</si>
  <si>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</si>
  <si>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</si>
  <si>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</si>
  <si>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</si>
  <si>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</si>
  <si>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</si>
  <si>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</si>
  <si>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</si>
  <si>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</si>
  <si>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</si>
  <si>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</si>
  <si>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</si>
  <si>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</si>
  <si>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</si>
  <si>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</si>
  <si>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</si>
  <si>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</si>
  <si>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</si>
  <si>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</si>
  <si>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</si>
  <si>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</si>
  <si>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</si>
  <si>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</si>
  <si>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</si>
  <si>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</si>
  <si>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</si>
  <si>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</si>
  <si>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</si>
  <si>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</si>
  <si>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</si>
  <si>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</si>
  <si>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</si>
  <si>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</si>
  <si>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</si>
  <si>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</si>
  <si>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</si>
  <si>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</si>
  <si>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</si>
  <si>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</si>
  <si>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</si>
  <si>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</si>
  <si>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</si>
  <si>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</si>
  <si>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</si>
  <si>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</si>
  <si>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</si>
  <si>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</si>
  <si>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</si>
  <si>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</si>
  <si>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</si>
  <si>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</si>
  <si>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</si>
  <si>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</si>
  <si>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</si>
  <si>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</si>
  <si>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</si>
  <si>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</si>
  <si>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</si>
  <si>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</si>
  <si>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</si>
  <si>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</si>
  <si>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</si>
  <si>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</si>
  <si>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</si>
  <si>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</si>
  <si>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</si>
  <si>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</si>
  <si>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</si>
  <si>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</si>
  <si>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</si>
  <si>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</si>
  <si>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</si>
  <si>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</si>
  <si>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</si>
  <si>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</si>
  <si>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</si>
  <si>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</si>
  <si>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</si>
  <si>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</si>
  <si>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</si>
  <si>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</si>
  <si>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</si>
  <si>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</si>
  <si>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</si>
  <si>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</si>
  <si>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</si>
  <si>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</si>
  <si>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</si>
  <si>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</si>
  <si>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</si>
  <si>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</si>
  <si>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</si>
  <si>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</si>
  <si>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</si>
  <si>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</si>
  <si>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</si>
  <si>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</si>
  <si>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</si>
  <si>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</si>
  <si>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</si>
  <si>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</si>
  <si>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</si>
  <si>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</si>
  <si>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</si>
  <si>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</si>
  <si>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</si>
  <si>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</si>
  <si>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</si>
  <si>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</si>
  <si>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</si>
  <si>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</si>
  <si>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</si>
  <si>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</si>
  <si>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</si>
  <si>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</si>
  <si>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</si>
  <si>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</si>
  <si>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</si>
  <si>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</si>
  <si>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</si>
  <si>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</si>
  <si>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</si>
  <si>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</si>
  <si>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</si>
  <si>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</si>
  <si>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</si>
  <si>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</si>
  <si>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</si>
  <si>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</si>
  <si>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</si>
  <si>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</si>
  <si>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</si>
  <si>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</si>
  <si>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</si>
  <si>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</si>
  <si>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</si>
  <si>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</si>
  <si>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</si>
  <si>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</si>
  <si>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</si>
  <si>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</si>
  <si>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</si>
  <si>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</si>
  <si>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</si>
  <si>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</si>
  <si>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</si>
  <si>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</si>
  <si>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</si>
  <si>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</si>
  <si>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</si>
  <si>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</si>
  <si>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</si>
  <si>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</si>
  <si>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</si>
  <si>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</si>
  <si>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</si>
  <si>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</si>
  <si>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</si>
  <si>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</si>
  <si>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</si>
  <si>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</si>
  <si>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</si>
  <si>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</si>
  <si>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</si>
  <si>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</si>
  <si>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</si>
  <si>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</si>
  <si>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</si>
  <si>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</si>
  <si>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</si>
  <si>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</si>
  <si>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</si>
  <si>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</si>
  <si>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</si>
  <si>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</si>
  <si>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</si>
  <si>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</si>
  <si>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</si>
  <si>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</si>
  <si>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</si>
  <si>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</si>
  <si>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</si>
  <si>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</si>
  <si>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</si>
  <si>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</si>
  <si>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</si>
  <si>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</si>
  <si>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</si>
  <si>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</si>
  <si>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</si>
  <si>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</si>
  <si>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</si>
  <si>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</si>
  <si>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</si>
  <si>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</si>
  <si>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</si>
  <si>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</si>
  <si>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</si>
  <si>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</si>
  <si>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</si>
  <si>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</si>
  <si>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</si>
  <si>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</si>
  <si>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</si>
  <si>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</si>
  <si>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</si>
  <si>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</si>
  <si>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</si>
  <si>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</si>
  <si>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</si>
  <si>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</si>
  <si>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</si>
  <si>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</si>
  <si>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</si>
  <si>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</si>
  <si>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</si>
  <si>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</si>
  <si>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</si>
  <si>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</si>
  <si>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</si>
  <si>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</si>
  <si>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</si>
  <si>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</si>
  <si>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</si>
  <si>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</si>
  <si>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</si>
  <si>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</si>
  <si>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</si>
  <si>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</si>
  <si>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</si>
  <si>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</si>
  <si>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</si>
  <si>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</si>
  <si>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</si>
  <si>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</si>
  <si>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</si>
  <si>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</si>
  <si>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</si>
  <si>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</si>
  <si>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</si>
  <si>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</si>
  <si>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</si>
  <si>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</si>
  <si>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</si>
  <si>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</si>
  <si>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</si>
  <si>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</si>
  <si>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</si>
  <si>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</si>
  <si>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</si>
  <si>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</si>
  <si>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</si>
  <si>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</si>
  <si>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</si>
  <si>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</si>
  <si>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</si>
  <si>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</si>
  <si>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</si>
  <si>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</si>
  <si>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</si>
  <si>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</si>
  <si>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</si>
  <si>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</si>
  <si>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</si>
  <si>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</si>
  <si>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</si>
  <si>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</si>
  <si>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</si>
  <si>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</si>
  <si>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</si>
  <si>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</si>
  <si>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</si>
  <si>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</si>
  <si>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</si>
  <si>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</si>
  <si>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</si>
  <si>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</si>
  <si>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</si>
  <si>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</si>
  <si>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</si>
  <si>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</si>
  <si>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</si>
  <si>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</si>
  <si>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</si>
  <si>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</si>
  <si>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</si>
  <si>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</si>
  <si>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</si>
  <si>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</si>
  <si>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</si>
  <si>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</si>
  <si>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</si>
  <si>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</si>
  <si>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</si>
  <si>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</si>
  <si>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</si>
  <si>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</si>
  <si>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</si>
  <si>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</si>
  <si>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</si>
  <si>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</si>
  <si>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</si>
  <si>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</si>
  <si>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</si>
  <si>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</si>
  <si>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</si>
  <si>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</si>
  <si>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</si>
  <si>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</si>
  <si>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</si>
  <si>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</si>
  <si>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</si>
  <si>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</si>
  <si>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</si>
  <si>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</si>
  <si>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</si>
  <si>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</si>
  <si>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</si>
  <si>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</si>
  <si>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</si>
  <si>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</si>
  <si>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</si>
  <si>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</si>
  <si>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</si>
  <si>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</si>
  <si>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</si>
  <si>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</si>
  <si>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</si>
  <si>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</si>
  <si>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</si>
  <si>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</si>
  <si>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</si>
  <si>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</si>
  <si>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</si>
  <si>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</si>
  <si>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</si>
  <si>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</si>
  <si>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</si>
  <si>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</si>
  <si>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</si>
  <si>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</si>
  <si>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</si>
  <si>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</si>
  <si>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</si>
  <si>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</si>
  <si>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</si>
  <si>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</si>
  <si>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</si>
  <si>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</si>
  <si>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</si>
  <si>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</si>
  <si>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</si>
  <si>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</si>
  <si>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</si>
  <si>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</si>
  <si>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</si>
  <si>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</si>
  <si>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</si>
  <si>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</si>
  <si>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</si>
  <si>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</si>
  <si>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</si>
  <si>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</si>
  <si>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</si>
  <si>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</si>
  <si>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</si>
  <si>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</si>
  <si>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</si>
  <si>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</si>
  <si>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</si>
  <si>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</si>
  <si>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</si>
  <si>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</si>
  <si>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</si>
  <si>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</si>
  <si>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</si>
  <si>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</si>
  <si>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</si>
  <si>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</si>
  <si>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</si>
  <si>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</si>
  <si>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</si>
  <si>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</si>
  <si>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</si>
  <si>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</si>
  <si>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</si>
  <si>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</si>
  <si>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</si>
  <si>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</si>
  <si>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</si>
  <si>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</si>
  <si>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</si>
  <si>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</si>
  <si>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</si>
  <si>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</si>
  <si>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</si>
  <si>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</si>
  <si>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</si>
  <si>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</si>
  <si>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</si>
  <si>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</si>
  <si>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</si>
  <si>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</si>
  <si>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</si>
  <si>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</si>
  <si>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</si>
  <si>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</si>
  <si>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</si>
  <si>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</si>
  <si>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</si>
  <si>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</si>
  <si>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</si>
  <si>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</si>
  <si>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</si>
  <si>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</si>
  <si>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</si>
  <si>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</si>
  <si>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</si>
  <si>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</si>
  <si>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</si>
  <si>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</si>
  <si>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</si>
  <si>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</si>
  <si>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</si>
  <si>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</si>
  <si>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</si>
  <si>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</si>
  <si>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</si>
  <si>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</si>
  <si>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</si>
  <si>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</si>
  <si>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</si>
  <si>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</si>
  <si>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</si>
  <si>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</si>
  <si>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</si>
  <si>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</si>
  <si>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</si>
  <si>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</si>
  <si>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</si>
  <si>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</si>
  <si>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</si>
  <si>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</si>
  <si>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</si>
  <si>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</si>
  <si>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</si>
  <si>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</si>
  <si>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</si>
  <si>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</si>
  <si>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</si>
  <si>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</si>
  <si>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</si>
  <si>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</si>
  <si>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</si>
  <si>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</si>
  <si>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</si>
  <si>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</si>
  <si>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</si>
  <si>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</si>
  <si>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</si>
  <si>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</si>
  <si>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</si>
  <si>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</si>
  <si>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</si>
  <si>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</si>
  <si>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</si>
  <si>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</si>
  <si>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</si>
  <si>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</si>
  <si>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</si>
  <si>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</si>
  <si>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</si>
  <si>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</si>
  <si>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</si>
  <si>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</si>
  <si>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</si>
  <si>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</si>
  <si>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</si>
  <si>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</si>
  <si>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</si>
  <si>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</si>
  <si>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</si>
  <si>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</si>
  <si>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</si>
  <si>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</si>
  <si>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</si>
  <si>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</si>
  <si>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</si>
  <si>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</si>
  <si>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</si>
  <si>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</si>
  <si>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</si>
  <si>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</si>
  <si>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</si>
  <si>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</si>
  <si>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</si>
  <si>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</si>
  <si>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</si>
  <si>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</si>
  <si>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</si>
  <si>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</si>
  <si>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</si>
  <si>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</si>
  <si>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</si>
  <si>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</si>
  <si>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</si>
  <si>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</si>
  <si>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</si>
  <si>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</si>
  <si>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</si>
  <si>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</si>
  <si>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</si>
  <si>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</si>
  <si>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</si>
  <si>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</si>
  <si>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</si>
  <si>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</si>
  <si>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</si>
  <si>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</si>
  <si>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</si>
  <si>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</si>
  <si>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</si>
  <si>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</si>
  <si>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</si>
  <si>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</si>
  <si>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</si>
  <si>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</si>
  <si>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</si>
  <si>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</si>
  <si>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</si>
  <si>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</si>
  <si>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</si>
  <si>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</si>
  <si>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</si>
  <si>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</si>
  <si>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</si>
  <si>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</si>
  <si>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</si>
  <si>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</si>
  <si>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</si>
  <si>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</si>
  <si>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</si>
  <si>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</si>
  <si>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</si>
  <si>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</si>
  <si>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</si>
  <si>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</si>
  <si>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</si>
  <si>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</si>
  <si>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</si>
  <si>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</si>
  <si>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</si>
  <si>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</si>
  <si>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</si>
  <si>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</si>
  <si>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</si>
  <si>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</si>
  <si>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</si>
  <si>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</si>
  <si>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</si>
  <si>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</si>
  <si>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</si>
  <si>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</si>
  <si>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</si>
  <si>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</si>
  <si>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</si>
  <si>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</si>
  <si>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</si>
  <si>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</si>
  <si>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</si>
  <si>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</si>
  <si>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</si>
  <si>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</si>
  <si>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</si>
  <si>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</si>
  <si>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</si>
  <si>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</si>
  <si>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</si>
  <si>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</si>
  <si>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</si>
  <si>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</si>
  <si>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</si>
  <si>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</si>
  <si>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</si>
  <si>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</si>
  <si>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</si>
  <si>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</si>
  <si>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</si>
  <si>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</si>
  <si>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</si>
  <si>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</si>
  <si>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</si>
  <si>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</si>
  <si>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</si>
  <si>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</si>
  <si>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</si>
  <si>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</si>
  <si>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</si>
  <si>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</si>
  <si>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</si>
  <si>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</si>
  <si>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</si>
  <si>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</si>
  <si>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</si>
  <si>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</si>
  <si>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</si>
  <si>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</si>
  <si>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</si>
  <si>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</si>
  <si>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</si>
  <si>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</si>
  <si>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</si>
  <si>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</si>
  <si>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</si>
  <si>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</si>
  <si>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</si>
  <si>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</si>
  <si>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</si>
  <si>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</si>
  <si>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</si>
  <si>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</si>
  <si>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</si>
  <si>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</si>
  <si>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</si>
  <si>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</si>
  <si>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</si>
  <si>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</si>
  <si>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</si>
  <si>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</si>
  <si>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</si>
  <si>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</si>
  <si>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</si>
  <si>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</si>
  <si>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</si>
  <si>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</si>
  <si>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</si>
  <si>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</si>
  <si>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</si>
  <si>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</si>
  <si>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</si>
  <si>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</si>
  <si>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</si>
  <si>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</si>
  <si>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</si>
  <si>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</si>
  <si>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</si>
  <si>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</si>
  <si>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</si>
  <si>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</si>
  <si>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</si>
  <si>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</si>
  <si>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</si>
  <si>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</si>
  <si>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</si>
  <si>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</si>
  <si>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</si>
  <si>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</si>
  <si>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</si>
  <si>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</si>
  <si>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</si>
  <si>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</si>
  <si>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</si>
  <si>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</si>
  <si>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</si>
  <si>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</si>
  <si>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</si>
  <si>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</si>
  <si>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</si>
  <si>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</si>
  <si>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</si>
  <si>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</si>
  <si>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</si>
  <si>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</si>
  <si>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</si>
  <si>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</si>
  <si>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</si>
  <si>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</si>
  <si>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</si>
  <si>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</si>
  <si>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</si>
  <si>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</si>
  <si>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</si>
  <si>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</si>
  <si>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</si>
  <si>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</si>
  <si>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</si>
  <si>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</si>
  <si>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</si>
  <si>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</si>
  <si>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</si>
  <si>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</si>
  <si>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</si>
  <si>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</si>
  <si>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</si>
  <si>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</si>
  <si>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</si>
  <si>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</si>
  <si>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</si>
  <si>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</si>
  <si>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</si>
  <si>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</si>
  <si>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</si>
  <si>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</si>
  <si>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</si>
  <si>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</si>
  <si>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</si>
  <si>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</si>
  <si>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</si>
  <si>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</si>
  <si>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</si>
  <si>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</si>
  <si>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</si>
  <si>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</si>
  <si>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</si>
  <si>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</si>
  <si>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</si>
  <si>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</si>
  <si>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</si>
  <si>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</si>
  <si>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</si>
  <si>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</si>
  <si>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</si>
  <si>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</si>
  <si>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</si>
  <si>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</si>
  <si>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</si>
  <si>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</si>
  <si>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</si>
  <si>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</si>
  <si>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</si>
  <si>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</si>
  <si>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</si>
  <si>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</si>
  <si>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</si>
  <si>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</si>
  <si>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</si>
  <si>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</si>
  <si>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</si>
  <si>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</si>
  <si>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</si>
  <si>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</si>
  <si>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</si>
  <si>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</si>
  <si>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</si>
  <si>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</si>
  <si>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</si>
  <si>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</si>
  <si>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</si>
  <si>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</si>
  <si>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</si>
  <si>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</si>
  <si>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</si>
  <si>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</si>
  <si>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</si>
  <si>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</si>
  <si>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</si>
  <si>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</si>
  <si>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</si>
  <si>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</si>
  <si>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</si>
  <si>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</si>
  <si>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</si>
  <si>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</si>
  <si>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</si>
  <si>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</si>
  <si>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</si>
  <si>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</si>
  <si>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</si>
  <si>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</si>
  <si>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</si>
  <si>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</si>
  <si>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</si>
  <si>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</si>
  <si>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</si>
  <si>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</si>
  <si>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</si>
  <si>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</si>
  <si>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</si>
  <si>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</si>
  <si>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</si>
  <si>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</si>
  <si>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</si>
  <si>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</si>
  <si>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</si>
  <si>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</si>
  <si>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</si>
  <si>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</si>
  <si>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</si>
  <si>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</si>
  <si>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</si>
  <si>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</si>
  <si>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</si>
  <si>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</si>
  <si>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</si>
  <si>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</si>
  <si>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</si>
  <si>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</si>
  <si>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</si>
  <si>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</si>
  <si>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</si>
  <si>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</si>
  <si>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</si>
  <si>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</si>
  <si>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</si>
  <si>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</si>
  <si>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</si>
  <si>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</si>
  <si>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</si>
  <si>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</si>
  <si>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</si>
  <si>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</si>
  <si>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</si>
  <si>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</si>
  <si>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</si>
  <si>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</si>
  <si>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</si>
  <si>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</si>
  <si>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</si>
  <si>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</si>
  <si>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</si>
  <si>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</si>
  <si>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</si>
  <si>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</si>
  <si>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</si>
  <si>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</si>
  <si>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</si>
  <si>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</si>
  <si>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</si>
  <si>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</si>
  <si>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</si>
  <si>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</si>
  <si>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</si>
  <si>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</si>
  <si>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</si>
  <si>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</si>
  <si>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</si>
  <si>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</si>
  <si>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</si>
  <si>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</si>
  <si>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</si>
  <si>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</si>
  <si>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</si>
  <si>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</si>
  <si>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</si>
  <si>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</si>
  <si>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</si>
  <si>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</si>
  <si>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</si>
  <si>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</si>
  <si>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</si>
  <si>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</si>
  <si>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</si>
  <si>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</si>
  <si>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</si>
  <si>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</si>
  <si>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</si>
  <si>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</si>
  <si>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</si>
  <si>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</si>
  <si>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</si>
  <si>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</si>
  <si>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</si>
  <si>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</si>
  <si>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</si>
  <si>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</si>
  <si>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</si>
  <si>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</si>
  <si>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</si>
  <si>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</si>
  <si>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</si>
  <si>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</si>
  <si>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</si>
  <si>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</si>
  <si>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</si>
  <si>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</si>
  <si>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</si>
  <si>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</si>
  <si>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</si>
  <si>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</si>
  <si>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</si>
  <si>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</si>
  <si>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</si>
  <si>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</si>
  <si>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</si>
  <si>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</si>
  <si>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</si>
  <si>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</si>
  <si>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</si>
  <si>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</si>
  <si>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</si>
  <si>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</si>
  <si>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</si>
  <si>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</si>
  <si>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</si>
  <si>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</si>
  <si>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</si>
  <si>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</si>
  <si>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</si>
  <si>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</si>
  <si>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</si>
  <si>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</si>
  <si>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</si>
  <si>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</si>
  <si>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</si>
  <si>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</si>
  <si>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</si>
  <si>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</si>
  <si>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</si>
  <si>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</si>
  <si>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</si>
  <si>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</si>
  <si>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</si>
  <si>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</si>
  <si>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</si>
  <si>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</si>
  <si>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</si>
  <si>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</si>
  <si>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</si>
  <si>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</si>
  <si>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</si>
  <si>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</si>
  <si>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</si>
  <si>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</si>
  <si>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</si>
  <si>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</si>
  <si>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</si>
  <si>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</si>
  <si>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</si>
  <si>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</si>
  <si>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</si>
  <si>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</si>
  <si>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</si>
  <si>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</si>
  <si>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</si>
  <si>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</si>
  <si>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</si>
  <si>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</si>
  <si>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</si>
  <si>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</si>
  <si>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</si>
  <si>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</si>
  <si>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</si>
  <si>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</si>
  <si>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</si>
  <si>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</si>
  <si>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</si>
  <si>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</si>
  <si>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</si>
  <si>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</si>
  <si>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</si>
  <si>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</si>
  <si>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</si>
  <si>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</si>
  <si>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</si>
  <si>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</si>
  <si>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</si>
  <si>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</si>
  <si>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</si>
  <si>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</si>
  <si>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</si>
  <si>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</si>
  <si>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</si>
  <si>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</si>
  <si>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</si>
  <si>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</si>
  <si>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</si>
  <si>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</si>
  <si>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</si>
  <si>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</si>
  <si>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</si>
  <si>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</si>
  <si>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</si>
  <si>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</si>
  <si>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</si>
  <si>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</si>
  <si>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</si>
  <si>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</si>
  <si>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</si>
  <si>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</si>
  <si>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</si>
  <si>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</si>
  <si>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</si>
  <si>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</si>
  <si>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</si>
  <si>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</si>
  <si>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</si>
  <si>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</si>
  <si>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</si>
  <si>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</si>
  <si>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</si>
  <si>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</si>
  <si>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</si>
  <si>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</si>
  <si>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</si>
  <si>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</si>
  <si>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</si>
  <si>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</si>
  <si>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</si>
  <si>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</si>
  <si>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</si>
  <si>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</si>
  <si>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</si>
  <si>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</si>
  <si>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</si>
  <si>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</si>
  <si>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</si>
  <si>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</si>
  <si>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</si>
  <si>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</si>
  <si>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</si>
  <si>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</si>
  <si>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</si>
  <si>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</si>
  <si>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</si>
  <si>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</si>
  <si>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</si>
  <si>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</si>
  <si>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</si>
  <si>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</si>
  <si>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</si>
  <si>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</si>
  <si>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</si>
  <si>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</si>
  <si>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</si>
  <si>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</si>
  <si>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</si>
  <si>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</si>
  <si>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</si>
  <si>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</si>
  <si>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</si>
  <si>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</si>
  <si>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</si>
  <si>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</si>
  <si>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</si>
  <si>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</si>
  <si>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</si>
  <si>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</si>
  <si>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</si>
  <si>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</si>
  <si>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</si>
  <si>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</si>
  <si>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</si>
  <si>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</si>
  <si>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</si>
  <si>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</si>
  <si>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</si>
  <si>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</si>
  <si>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</si>
  <si>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</si>
  <si>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</si>
  <si>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</si>
  <si>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</si>
  <si>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</si>
  <si>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</si>
  <si>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</si>
  <si>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</si>
  <si>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</si>
  <si>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</si>
  <si>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</si>
  <si>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</si>
  <si>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</si>
  <si>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</si>
  <si>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</si>
  <si>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</si>
  <si>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</si>
  <si>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</si>
  <si>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</si>
  <si>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</si>
  <si>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</si>
  <si>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</si>
  <si>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</si>
  <si>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</si>
  <si>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</si>
  <si>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</si>
  <si>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</si>
  <si>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</si>
  <si>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</si>
  <si>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</si>
  <si>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</si>
  <si>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</si>
  <si>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</si>
  <si>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</si>
  <si>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</si>
  <si>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</si>
  <si>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</si>
  <si>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</si>
  <si>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</si>
  <si>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</si>
  <si>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</si>
  <si>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</si>
  <si>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</si>
  <si>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</si>
  <si>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</si>
  <si>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</si>
  <si>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</si>
  <si>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</si>
  <si>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</si>
  <si>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</si>
  <si>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</si>
  <si>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</si>
  <si>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</si>
  <si>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</si>
  <si>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</si>
  <si>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</si>
  <si>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</si>
  <si>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</si>
  <si>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</si>
  <si>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</si>
  <si>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</si>
  <si>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</si>
  <si>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</si>
  <si>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</si>
  <si>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</si>
  <si>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</si>
  <si>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</si>
  <si>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</si>
  <si>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</si>
  <si>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</si>
  <si>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</si>
  <si>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</si>
  <si>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</si>
  <si>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</si>
  <si>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</si>
  <si>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</si>
  <si>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</si>
  <si>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</si>
  <si>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</si>
  <si>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</si>
  <si>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</si>
  <si>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</si>
  <si>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</si>
  <si>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</si>
  <si>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</si>
  <si>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</si>
  <si>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</si>
  <si>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</si>
  <si>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</si>
  <si>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</si>
  <si>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</si>
  <si>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</si>
  <si>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</si>
  <si>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</si>
  <si>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</si>
  <si>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</si>
  <si>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</si>
  <si>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</si>
  <si>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</si>
  <si>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</si>
  <si>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</si>
  <si>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</si>
  <si>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</si>
  <si>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</si>
  <si>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</si>
  <si>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</si>
  <si>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</si>
  <si>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</si>
  <si>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</si>
  <si>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</si>
  <si>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</si>
  <si>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</si>
  <si>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</si>
  <si>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</si>
  <si>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</si>
  <si>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</si>
  <si>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</si>
  <si>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</si>
  <si>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</si>
  <si>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</si>
  <si>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</si>
  <si>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</si>
  <si>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</si>
  <si>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</si>
  <si>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</si>
  <si>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</si>
  <si>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</si>
  <si>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</si>
  <si>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</si>
  <si>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</si>
  <si>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</si>
  <si>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</si>
  <si>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</si>
  <si>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</si>
  <si>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</si>
  <si>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</si>
  <si>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</si>
  <si>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</si>
  <si>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</si>
  <si>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</si>
  <si>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</si>
  <si>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</si>
  <si>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</si>
  <si>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</si>
  <si>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</si>
  <si>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</si>
  <si>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</si>
  <si>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</si>
  <si>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</si>
  <si>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</si>
  <si>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</si>
  <si>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</si>
  <si>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</si>
  <si>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</si>
  <si>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</si>
  <si>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</si>
  <si>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</si>
  <si>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</si>
  <si>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</si>
  <si>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</si>
  <si>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</si>
  <si>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</si>
  <si>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</si>
  <si>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</si>
  <si>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</si>
  <si>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</si>
  <si>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</si>
  <si>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</si>
  <si>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</si>
  <si>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</si>
  <si>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</si>
  <si>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</si>
  <si>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</si>
  <si>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</si>
  <si>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</si>
  <si>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</si>
  <si>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</si>
  <si>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</si>
  <si>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</si>
  <si>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</si>
  <si>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</si>
  <si>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</si>
  <si>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</si>
  <si>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</si>
  <si>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</si>
  <si>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</si>
  <si>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</si>
  <si>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</si>
  <si>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</si>
  <si>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</si>
  <si>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</si>
  <si>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</si>
  <si>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</si>
  <si>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</si>
  <si>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</si>
  <si>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</si>
  <si>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</si>
  <si>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</si>
  <si>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</si>
  <si>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</si>
  <si>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</si>
  <si>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</si>
  <si>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</si>
  <si>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</si>
  <si>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</si>
  <si>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</si>
  <si>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</si>
  <si>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</si>
  <si>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</si>
  <si>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</si>
  <si>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</si>
  <si>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</si>
  <si>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</si>
  <si>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</si>
  <si>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</si>
  <si>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</si>
  <si>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</si>
  <si>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</si>
  <si>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</si>
  <si>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</si>
  <si>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</si>
  <si>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</si>
  <si>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</si>
  <si>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</si>
  <si>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</si>
  <si>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</si>
  <si>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</si>
  <si>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</si>
  <si>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</si>
  <si>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</si>
  <si>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</si>
  <si>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</si>
  <si>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</si>
  <si>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</si>
  <si>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</si>
  <si>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</si>
  <si>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</si>
  <si>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</si>
  <si>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</si>
  <si>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</si>
  <si>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</si>
  <si>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</si>
  <si>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</si>
  <si>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</si>
  <si>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</si>
  <si>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</si>
  <si>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</si>
  <si>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</si>
  <si>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</si>
  <si>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</si>
  <si>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</si>
  <si>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</si>
  <si>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</si>
  <si>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</si>
  <si>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</si>
  <si>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</si>
  <si>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</si>
  <si>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</si>
  <si>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</si>
  <si>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</si>
  <si>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</si>
  <si>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</si>
  <si>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</si>
  <si>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</si>
  <si>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</si>
  <si>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</si>
  <si>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</si>
  <si>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</si>
  <si>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</si>
  <si>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</si>
  <si>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</si>
  <si>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</si>
  <si>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</si>
  <si>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</si>
  <si>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</si>
  <si>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</si>
  <si>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</si>
  <si>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</si>
  <si>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</si>
  <si>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</si>
  <si>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</si>
  <si>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</si>
  <si>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</si>
  <si>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</si>
  <si>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</si>
  <si>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</si>
  <si>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</si>
  <si>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</si>
  <si>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</si>
  <si>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</si>
  <si>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</si>
  <si>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</si>
  <si>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</si>
  <si>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</si>
  <si>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</si>
  <si>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</si>
  <si>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</si>
  <si>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</si>
  <si>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</si>
  <si>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</si>
  <si>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</si>
  <si>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</si>
  <si>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</si>
  <si>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</si>
  <si>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</si>
  <si>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</si>
  <si>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</si>
  <si>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</si>
  <si>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</si>
  <si>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</si>
  <si>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</si>
  <si>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</si>
  <si>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</si>
  <si>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</si>
  <si>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</si>
  <si>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</si>
  <si>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</si>
  <si>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</si>
  <si>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</si>
  <si>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</si>
  <si>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</si>
  <si>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</si>
  <si>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</si>
  <si>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</si>
  <si>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</si>
  <si>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</si>
  <si>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</si>
  <si>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</si>
  <si>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</si>
  <si>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</si>
  <si>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</si>
  <si>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</si>
  <si>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</si>
  <si>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</si>
  <si>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</si>
  <si>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</si>
  <si>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</si>
  <si>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</si>
  <si>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</si>
  <si>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</si>
  <si>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</si>
  <si>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</si>
  <si>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</si>
  <si>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</si>
  <si>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</si>
  <si>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</si>
  <si>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</si>
  <si>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</si>
  <si>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</si>
  <si>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</si>
  <si>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</si>
  <si>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</si>
  <si>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</si>
  <si>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</si>
  <si>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</si>
  <si>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</si>
  <si>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</si>
  <si>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</si>
  <si>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</si>
  <si>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</si>
  <si>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</si>
  <si>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</si>
  <si>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</si>
  <si>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</si>
  <si>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</si>
  <si>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</si>
  <si>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</si>
  <si>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</si>
  <si>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</si>
  <si>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</si>
  <si>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</si>
  <si>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</si>
  <si>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</si>
  <si>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</si>
  <si>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</si>
  <si>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</si>
  <si>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</si>
  <si>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</si>
  <si>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</si>
  <si>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</si>
  <si>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</si>
  <si>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</si>
  <si>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</si>
  <si>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</si>
  <si>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</si>
  <si>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</si>
  <si>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</si>
  <si>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</si>
  <si>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</si>
  <si>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</si>
  <si>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</si>
  <si>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</si>
  <si>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</si>
  <si>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</si>
  <si>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</si>
  <si>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</si>
  <si>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</si>
  <si>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</si>
  <si>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</si>
  <si>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</si>
  <si>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</si>
  <si>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</si>
  <si>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</si>
  <si>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</si>
  <si>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</si>
  <si>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</si>
  <si>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</si>
  <si>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</si>
  <si>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</si>
  <si>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</si>
  <si>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</si>
  <si>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</si>
  <si>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</si>
  <si>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</si>
  <si>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</si>
  <si>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</si>
  <si>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</si>
  <si>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</si>
  <si>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</si>
  <si>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</si>
  <si>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</si>
  <si>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</si>
  <si>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</si>
  <si>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</si>
  <si>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</si>
  <si>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</si>
  <si>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</si>
  <si>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</si>
  <si>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</si>
  <si>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</si>
  <si>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</si>
  <si>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</si>
  <si>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</si>
  <si>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</si>
  <si>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</si>
  <si>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</si>
  <si>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</si>
  <si>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</si>
  <si>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</si>
  <si>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</si>
  <si>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</si>
  <si>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</si>
  <si>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</si>
  <si>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</si>
  <si>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</si>
  <si>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</si>
  <si>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</si>
  <si>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</si>
  <si>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</si>
  <si>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</si>
  <si>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</si>
  <si>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</si>
  <si>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</si>
  <si>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</si>
  <si>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</si>
  <si>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</si>
  <si>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</si>
  <si>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</si>
  <si>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</si>
  <si>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</si>
  <si>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</si>
  <si>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</si>
  <si>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</si>
  <si>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</si>
  <si>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</si>
  <si>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</si>
  <si>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</si>
  <si>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</si>
  <si>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</si>
  <si>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</si>
  <si>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</si>
  <si>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</si>
  <si>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</si>
  <si>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</si>
  <si>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</si>
  <si>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</si>
  <si>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</si>
  <si>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</si>
  <si>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</si>
  <si>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</si>
  <si>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</si>
  <si>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</si>
  <si>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</si>
  <si>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</si>
  <si>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</si>
  <si>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</si>
  <si>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</si>
  <si>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</si>
  <si>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</si>
  <si>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</si>
  <si>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</si>
  <si>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</si>
  <si>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</si>
  <si>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</si>
  <si>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</si>
  <si>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</si>
  <si>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</si>
  <si>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</si>
  <si>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</si>
  <si>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</si>
  <si>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</si>
  <si>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</si>
  <si>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</si>
  <si>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</si>
  <si>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</si>
  <si>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</si>
  <si>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</si>
  <si>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</si>
  <si>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</si>
  <si>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</si>
  <si>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</si>
  <si>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</si>
  <si>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</si>
  <si>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</si>
  <si>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</si>
  <si>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</si>
  <si>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</si>
  <si>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</si>
  <si>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</si>
  <si>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</si>
  <si>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</si>
  <si>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</si>
  <si>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</si>
  <si>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</si>
  <si>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</si>
  <si>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</si>
  <si>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</si>
  <si>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</si>
  <si>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</si>
  <si>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</si>
  <si>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</si>
  <si>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</si>
  <si>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</si>
  <si>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</si>
  <si>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</si>
  <si>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</si>
  <si>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</si>
  <si>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</si>
  <si>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</si>
  <si>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</si>
  <si>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</si>
  <si>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</si>
  <si>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</si>
  <si>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</si>
  <si>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</si>
  <si>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</si>
  <si>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</si>
  <si>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</si>
  <si>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</si>
  <si>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</si>
  <si>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</si>
  <si>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</si>
  <si>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</si>
  <si>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</si>
  <si>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</si>
  <si>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</si>
  <si>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</si>
  <si>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</si>
  <si>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</si>
  <si>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</si>
  <si>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</si>
  <si>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</si>
  <si>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</si>
  <si>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</si>
  <si>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</si>
  <si>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</si>
  <si>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</si>
  <si>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</si>
  <si>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</si>
  <si>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</si>
  <si>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</si>
  <si>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</si>
  <si>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</si>
  <si>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</si>
  <si>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</si>
  <si>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</si>
  <si>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</si>
  <si>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</si>
  <si>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</si>
  <si>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</si>
  <si>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</si>
  <si>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</si>
  <si>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</si>
  <si>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</si>
  <si>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</si>
  <si>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</si>
  <si>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</si>
  <si>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</si>
  <si>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</si>
  <si>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</si>
  <si>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</si>
  <si>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</si>
  <si>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</si>
  <si>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</si>
  <si>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</si>
  <si>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</si>
  <si>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</si>
  <si>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</si>
  <si>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</si>
  <si>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</si>
  <si>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</si>
  <si>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</si>
  <si>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</si>
  <si>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</si>
  <si>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</si>
  <si>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</si>
  <si>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</si>
  <si>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</si>
  <si>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</si>
  <si>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</si>
  <si>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</si>
  <si>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</si>
  <si>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</si>
  <si>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</si>
  <si>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</si>
  <si>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</si>
  <si>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</si>
  <si>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</si>
  <si>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</si>
  <si>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</si>
  <si>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</si>
  <si>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</si>
  <si>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</si>
  <si>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</si>
  <si>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</si>
  <si>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</si>
  <si>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</si>
  <si>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</si>
  <si>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</si>
  <si>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</si>
  <si>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</si>
  <si>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</si>
  <si>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</si>
  <si>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</si>
  <si>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</si>
  <si>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</si>
  <si>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</si>
  <si>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</si>
  <si>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</si>
  <si>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</si>
  <si>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</si>
  <si>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</si>
  <si>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</si>
  <si>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</si>
  <si>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</si>
  <si>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</si>
  <si>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</si>
  <si>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</si>
  <si>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</si>
  <si>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</si>
  <si>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</si>
  <si>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</si>
  <si>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</si>
  <si>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</si>
  <si>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</si>
  <si>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</si>
  <si>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</si>
  <si>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</si>
  <si>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</si>
  <si>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</si>
  <si>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</si>
  <si>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</si>
  <si>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</si>
  <si>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</si>
  <si>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</si>
  <si>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</si>
  <si>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</si>
  <si>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</si>
  <si>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</si>
  <si>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</si>
  <si>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</si>
  <si>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</si>
  <si>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</si>
  <si>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</si>
  <si>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</si>
  <si>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</si>
  <si>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</si>
  <si>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</si>
  <si>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</si>
  <si>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</si>
  <si>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</si>
  <si>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</si>
  <si>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</si>
  <si>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</si>
  <si>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</si>
  <si>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</si>
  <si>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</si>
  <si>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</si>
  <si>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</si>
  <si>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</si>
  <si>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</si>
  <si>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</si>
  <si>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</si>
  <si>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</si>
  <si>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</si>
  <si>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</si>
  <si>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</si>
  <si>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</si>
  <si>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</si>
  <si>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</si>
  <si>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</si>
  <si>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</si>
  <si>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</si>
  <si>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</si>
  <si>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</si>
  <si>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</si>
  <si>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</si>
  <si>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</si>
  <si>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</si>
  <si>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</si>
  <si>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</si>
  <si>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</si>
  <si>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</si>
  <si>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</si>
  <si>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</si>
  <si>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</si>
  <si>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</si>
  <si>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</si>
  <si>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</si>
  <si>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</si>
  <si>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</si>
  <si>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</si>
  <si>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</si>
  <si>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</si>
  <si>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</si>
  <si>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</si>
  <si>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</si>
  <si>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</si>
  <si>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</si>
  <si>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</si>
  <si>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</si>
  <si>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</si>
  <si>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</si>
  <si>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</si>
  <si>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</si>
  <si>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</si>
  <si>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</si>
  <si>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</si>
  <si>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</si>
  <si>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</si>
  <si>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</si>
  <si>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</si>
  <si>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</si>
  <si>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</si>
  <si>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</si>
  <si>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</si>
  <si>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</si>
  <si>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</si>
  <si>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</si>
  <si>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</si>
  <si>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</si>
  <si>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</si>
  <si>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</si>
  <si>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</si>
  <si>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</si>
  <si>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</si>
  <si>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</si>
  <si>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</si>
  <si>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</si>
  <si>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</si>
  <si>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</si>
  <si>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</si>
  <si>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</si>
  <si>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</si>
  <si>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</si>
  <si>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</si>
  <si>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</si>
  <si>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</si>
  <si>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</si>
  <si>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</si>
  <si>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</si>
  <si>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</si>
  <si>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</si>
  <si>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</si>
  <si>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</si>
  <si>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</si>
  <si>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</si>
  <si>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</si>
  <si>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</si>
  <si>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</si>
  <si>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</si>
  <si>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</si>
  <si>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</si>
  <si>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</si>
  <si>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</si>
  <si>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</si>
  <si>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</si>
  <si>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</si>
  <si>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</si>
  <si>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</si>
  <si>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</si>
  <si>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</si>
  <si>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</si>
  <si>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</si>
  <si>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</si>
  <si>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</si>
  <si>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</si>
  <si>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</si>
  <si>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</si>
  <si>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</si>
  <si>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</si>
  <si>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</si>
  <si>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</si>
  <si>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</si>
  <si>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</si>
  <si>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</si>
  <si>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</si>
  <si>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</si>
  <si>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</si>
  <si>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</si>
  <si>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</si>
  <si>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</si>
  <si>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</si>
  <si>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</si>
  <si>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</si>
  <si>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</si>
  <si>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</si>
  <si>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</si>
  <si>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</si>
  <si>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</si>
  <si>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</si>
  <si>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</si>
  <si>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</si>
  <si>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</si>
  <si>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</si>
  <si>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</si>
  <si>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</si>
  <si>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</si>
  <si>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</si>
  <si>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</si>
  <si>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</si>
  <si>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</si>
  <si>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</si>
  <si>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</si>
  <si>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</si>
  <si>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</si>
  <si>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</si>
  <si>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</si>
  <si>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</si>
  <si>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</si>
  <si>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</si>
  <si>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</si>
  <si>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</si>
  <si>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</si>
  <si>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</si>
  <si>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</si>
  <si>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</si>
  <si>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</si>
  <si>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</si>
  <si>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</si>
  <si>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</si>
  <si>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</si>
  <si>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</si>
  <si>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</si>
  <si>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</si>
  <si>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</si>
  <si>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</si>
  <si>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</si>
  <si>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</si>
  <si>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</si>
  <si>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</si>
  <si>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</si>
  <si>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</si>
  <si>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</si>
  <si>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</si>
  <si>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</si>
  <si>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</si>
  <si>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</si>
  <si>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</si>
  <si>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</si>
  <si>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</si>
  <si>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</si>
  <si>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</si>
  <si>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</si>
  <si>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</si>
  <si>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</si>
  <si>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</si>
  <si>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</si>
  <si>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</si>
  <si>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</si>
  <si>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</si>
  <si>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</si>
  <si>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</si>
  <si>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</si>
  <si>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</si>
  <si>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</si>
  <si>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</si>
  <si>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</si>
  <si>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</si>
  <si>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</si>
  <si>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</si>
  <si>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</si>
  <si>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</si>
  <si>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</si>
  <si>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</si>
  <si>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</si>
  <si>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</si>
  <si>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</si>
  <si>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</si>
  <si>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</si>
  <si>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</si>
  <si>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</si>
  <si>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</si>
  <si>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</si>
  <si>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</si>
  <si>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</si>
  <si>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</si>
  <si>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</si>
  <si>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</si>
  <si>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</si>
  <si>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</si>
  <si>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</si>
  <si>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</si>
  <si>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</si>
  <si>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</si>
  <si>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</si>
  <si>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</si>
  <si>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</si>
  <si>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</si>
  <si>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</si>
  <si>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</si>
  <si>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</si>
  <si>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</si>
  <si>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</si>
  <si>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</si>
  <si>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</si>
  <si>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</si>
  <si>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</si>
  <si>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</si>
  <si>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</si>
  <si>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</si>
  <si>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</si>
  <si>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</si>
  <si>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</si>
  <si>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</si>
  <si>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</si>
  <si>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</si>
  <si>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</si>
  <si>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</si>
  <si>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</si>
  <si>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</si>
  <si>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</si>
  <si>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</si>
  <si>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</si>
  <si>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</si>
  <si>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</si>
  <si>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</si>
  <si>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</si>
  <si>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</si>
  <si>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</si>
  <si>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</si>
  <si>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</si>
  <si>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</si>
  <si>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</si>
  <si>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</si>
  <si>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</si>
  <si>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</si>
  <si>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</si>
  <si>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</si>
  <si>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</si>
  <si>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</si>
  <si>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</si>
  <si>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</si>
  <si>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</si>
  <si>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</si>
  <si>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</si>
  <si>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</si>
  <si>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</si>
  <si>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</si>
  <si>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</si>
  <si>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</si>
  <si>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</si>
  <si>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</si>
  <si>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</si>
  <si>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</si>
  <si>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</si>
  <si>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</si>
  <si>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</si>
  <si>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</si>
  <si>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</si>
  <si>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</si>
  <si>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</si>
  <si>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</si>
  <si>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</si>
  <si>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</si>
  <si>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</si>
  <si>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</si>
  <si>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</si>
  <si>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</si>
  <si>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</si>
  <si>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</si>
  <si>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</si>
  <si>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</si>
  <si>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</si>
  <si>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</si>
  <si>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</si>
  <si>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</si>
  <si>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</si>
  <si>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</si>
  <si>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</si>
  <si>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</si>
  <si>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</si>
  <si>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</si>
  <si>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</si>
  <si>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</si>
  <si>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</si>
  <si>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</si>
  <si>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</si>
  <si>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</si>
  <si>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</si>
  <si>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</si>
  <si>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</si>
  <si>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</si>
  <si>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</si>
  <si>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</si>
  <si>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</si>
  <si>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</si>
  <si>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</si>
  <si>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</si>
  <si>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</si>
  <si>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</si>
  <si>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</si>
  <si>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</si>
  <si>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</si>
  <si>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</si>
  <si>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</si>
  <si>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</si>
  <si>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</si>
  <si>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</si>
  <si>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</si>
  <si>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</si>
  <si>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</si>
  <si>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</si>
  <si>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</si>
  <si>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</si>
  <si>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</si>
  <si>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</si>
  <si>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</si>
  <si>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</si>
  <si>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</si>
  <si>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</si>
  <si>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</si>
  <si>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</si>
  <si>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</si>
  <si>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</si>
  <si>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</si>
  <si>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</si>
  <si>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</si>
  <si>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</si>
  <si>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</si>
  <si>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</si>
  <si>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</si>
  <si>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</si>
  <si>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</si>
  <si>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</si>
  <si>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</si>
  <si>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</si>
  <si>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</si>
  <si>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</si>
  <si>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</si>
  <si>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</si>
  <si>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</si>
  <si>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</si>
  <si>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</si>
  <si>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</si>
  <si>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</si>
  <si>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</si>
  <si>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</si>
  <si>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</si>
  <si>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</si>
  <si>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</si>
  <si>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</si>
  <si>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</si>
  <si>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</si>
  <si>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</si>
  <si>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</si>
  <si>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</si>
  <si>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</si>
  <si>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</si>
  <si>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</si>
  <si>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</si>
  <si>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</si>
  <si>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</si>
  <si>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</si>
  <si>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</si>
  <si>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</si>
  <si>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</si>
  <si>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</si>
  <si>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</si>
  <si>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</si>
  <si>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</si>
  <si>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</si>
  <si>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</si>
  <si>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</si>
  <si>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</si>
  <si>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</si>
  <si>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</si>
  <si>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</si>
  <si>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</si>
  <si>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</si>
  <si>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</si>
  <si>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</si>
  <si>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</si>
  <si>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</si>
  <si>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</si>
  <si>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</si>
  <si>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</si>
  <si>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</si>
  <si>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</si>
  <si>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</si>
  <si>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</si>
  <si>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</si>
  <si>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</si>
  <si>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</si>
  <si>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</si>
  <si>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</si>
  <si>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</si>
  <si>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</si>
  <si>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</si>
  <si>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</si>
  <si>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</si>
  <si>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</si>
  <si>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</si>
  <si>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</si>
  <si>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</si>
  <si>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</si>
  <si>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</si>
  <si>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</si>
  <si>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</si>
  <si>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</si>
  <si>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</si>
  <si>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</si>
  <si>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</si>
  <si>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</si>
  <si>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</si>
  <si>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</si>
  <si>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</si>
  <si>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</si>
  <si>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</si>
  <si>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</si>
  <si>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</si>
  <si>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</si>
  <si>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</si>
  <si>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</si>
  <si>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</si>
  <si>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</si>
  <si>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</si>
  <si>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</si>
  <si>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</si>
  <si>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</si>
  <si>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</si>
  <si>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</si>
  <si>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</si>
  <si>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</si>
  <si>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</si>
  <si>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</si>
  <si>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</si>
  <si>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</si>
  <si>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</si>
  <si>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</si>
  <si>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</si>
  <si>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</si>
  <si>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</si>
  <si>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</si>
  <si>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</si>
  <si>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</si>
  <si>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</si>
  <si>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</si>
  <si>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</si>
  <si>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</si>
  <si>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</si>
  <si>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</si>
  <si>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</si>
  <si>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</si>
  <si>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</si>
  <si>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</si>
  <si>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</si>
  <si>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</si>
  <si>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</si>
  <si>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</si>
  <si>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</si>
  <si>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</si>
  <si>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</si>
  <si>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</si>
  <si>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</si>
  <si>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</si>
  <si>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</si>
  <si>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</si>
  <si>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</si>
  <si>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</si>
  <si>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</si>
  <si>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</si>
  <si>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</si>
  <si>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</si>
  <si>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</si>
  <si>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</si>
  <si>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</si>
  <si>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</si>
  <si>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</si>
  <si>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</si>
  <si>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</si>
  <si>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</si>
  <si>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</si>
  <si>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</si>
  <si>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</si>
  <si>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</si>
  <si>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</si>
  <si>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</si>
  <si>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</si>
  <si>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</si>
  <si>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</si>
  <si>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</si>
  <si>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</si>
  <si>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</si>
  <si>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</si>
  <si>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</si>
  <si>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</si>
  <si>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</si>
  <si>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</si>
  <si>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</si>
  <si>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</si>
  <si>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</si>
  <si>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</si>
  <si>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</si>
  <si>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</si>
  <si>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</si>
  <si>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</si>
  <si>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</si>
  <si>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</si>
  <si>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</si>
  <si>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</si>
  <si>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</si>
  <si>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</si>
  <si>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</si>
  <si>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</si>
  <si>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</si>
  <si>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</si>
  <si>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</si>
  <si>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</si>
  <si>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</si>
  <si>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</si>
  <si>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</si>
  <si>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</si>
  <si>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</si>
  <si>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</si>
  <si>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</si>
  <si>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</si>
  <si>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</si>
  <si>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</si>
  <si>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</si>
  <si>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</si>
  <si>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</si>
  <si>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</si>
  <si>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</si>
  <si>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</si>
  <si>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</si>
  <si>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</si>
  <si>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</si>
  <si>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</si>
  <si>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</si>
  <si>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</si>
  <si>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</si>
  <si>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</si>
  <si>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</si>
  <si>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</si>
  <si>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</si>
  <si>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</si>
  <si>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</si>
  <si>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</si>
  <si>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</si>
  <si>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</si>
  <si>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</si>
  <si>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</si>
  <si>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</si>
  <si>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</si>
  <si>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</si>
  <si>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</si>
  <si>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</si>
  <si>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</si>
  <si>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</si>
  <si>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</si>
  <si>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</si>
  <si>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</si>
  <si>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</si>
  <si>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</si>
  <si>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</si>
  <si>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</si>
  <si>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</si>
  <si>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</si>
  <si>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</si>
  <si>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</si>
  <si>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</si>
  <si>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</si>
  <si>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</si>
  <si>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</si>
  <si>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</si>
  <si>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</si>
  <si>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</si>
  <si>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</si>
  <si>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</si>
  <si>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</si>
  <si>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</si>
  <si>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</si>
  <si>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</si>
  <si>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</si>
  <si>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</si>
  <si>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</si>
  <si>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</si>
  <si>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</si>
  <si>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</si>
  <si>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</si>
  <si>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</si>
  <si>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</si>
  <si>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</si>
  <si>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</si>
  <si>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</si>
  <si>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</si>
  <si>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</si>
  <si>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</si>
  <si>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</si>
  <si>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</si>
  <si>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</si>
  <si>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</si>
  <si>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</si>
  <si>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</si>
  <si>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</si>
  <si>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</si>
  <si>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</si>
  <si>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</si>
  <si>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</si>
  <si>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</si>
  <si>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</si>
  <si>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</si>
  <si>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</si>
  <si>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</si>
  <si>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</si>
  <si>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</si>
  <si>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</si>
  <si>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</si>
  <si>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</si>
  <si>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</si>
  <si>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</si>
  <si>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</si>
  <si>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</si>
  <si>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</si>
  <si>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</si>
  <si>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</si>
  <si>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</si>
  <si>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</si>
  <si>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</si>
  <si>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</si>
  <si>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</si>
  <si>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</si>
  <si>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</si>
  <si>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</si>
  <si>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</si>
  <si>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</si>
  <si>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</si>
  <si>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</si>
  <si>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</si>
  <si>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</si>
  <si>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</si>
  <si>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</si>
  <si>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</si>
  <si>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</si>
  <si>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</si>
  <si>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</si>
  <si>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</si>
  <si>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</si>
  <si>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</si>
  <si>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</si>
  <si>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</si>
  <si>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</si>
  <si>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</si>
  <si>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</si>
  <si>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</si>
  <si>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</si>
  <si>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</si>
  <si>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</si>
  <si>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</si>
  <si>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</si>
  <si>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</si>
  <si>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</si>
  <si>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</si>
  <si>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</si>
  <si>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</si>
  <si>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</si>
  <si>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</si>
  <si>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</si>
  <si>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</si>
  <si>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</si>
  <si>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</si>
  <si>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</si>
  <si>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</si>
  <si>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</si>
  <si>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</si>
  <si>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</si>
  <si>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</si>
  <si>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</si>
  <si>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</si>
  <si>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</si>
  <si>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</si>
  <si>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</si>
  <si>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</si>
  <si>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</si>
  <si>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</si>
  <si>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</si>
  <si>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</si>
  <si>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</si>
  <si>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</si>
  <si>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</si>
  <si>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</si>
  <si>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</si>
  <si>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</si>
  <si>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</si>
  <si>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</si>
  <si>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</si>
  <si>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</si>
  <si>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</si>
  <si>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</si>
  <si>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</si>
  <si>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</si>
  <si>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</si>
  <si>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</si>
  <si>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</si>
  <si>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</si>
  <si>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</si>
  <si>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</si>
  <si>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</si>
  <si>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</si>
  <si>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</si>
  <si>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</si>
  <si>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</si>
  <si>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</si>
  <si>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</si>
  <si>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</si>
  <si>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</si>
  <si>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</si>
  <si>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</si>
  <si>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</si>
  <si>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</si>
  <si>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</si>
  <si>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</si>
  <si>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</si>
  <si>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</si>
  <si>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</si>
  <si>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</si>
  <si>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</si>
  <si>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</si>
  <si>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</si>
  <si>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</si>
  <si>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</si>
  <si>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</si>
  <si>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</si>
  <si>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</si>
  <si>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</si>
  <si>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</si>
  <si>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</si>
  <si>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</si>
  <si>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</si>
  <si>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</si>
  <si>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</si>
  <si>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</si>
  <si>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</si>
  <si>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</si>
  <si>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</si>
  <si>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</si>
  <si>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</si>
  <si>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</si>
  <si>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</si>
  <si>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</si>
  <si>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</si>
  <si>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</si>
  <si>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</si>
  <si>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</si>
  <si>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</si>
  <si>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</si>
  <si>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</si>
  <si>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</si>
  <si>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</si>
  <si>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</si>
  <si>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</si>
  <si>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</si>
  <si>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</si>
  <si>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</si>
  <si>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</si>
  <si>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</si>
  <si>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</si>
  <si>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</si>
  <si>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</si>
  <si>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</si>
  <si>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</si>
  <si>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</si>
  <si>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</si>
  <si>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</si>
  <si>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</si>
  <si>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</si>
  <si>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</si>
  <si>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</si>
  <si>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</si>
  <si>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</si>
  <si>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</si>
  <si>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</si>
  <si>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</si>
  <si>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</si>
  <si>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</si>
  <si>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</si>
  <si>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</si>
  <si>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</si>
  <si>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</si>
  <si>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</si>
  <si>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</si>
  <si>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</si>
  <si>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</si>
  <si>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</si>
  <si>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</si>
  <si>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</si>
  <si>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</si>
  <si>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</si>
  <si>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</si>
  <si>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</si>
  <si>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</si>
  <si>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</si>
  <si>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</si>
  <si>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</si>
  <si>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</si>
  <si>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</si>
  <si>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</si>
  <si>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</si>
  <si>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</si>
  <si>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</si>
  <si>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</si>
  <si>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</si>
  <si>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</si>
  <si>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</si>
  <si>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</si>
  <si>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</si>
  <si>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</si>
  <si>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</si>
  <si>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</si>
  <si>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</si>
  <si>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</si>
  <si>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</si>
  <si>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</si>
  <si>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</si>
  <si>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</si>
  <si>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</si>
  <si>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</si>
  <si>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</si>
  <si>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</si>
  <si>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</si>
  <si>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</si>
  <si>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</si>
  <si>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</si>
  <si>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</si>
  <si>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</si>
  <si>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</si>
  <si>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</si>
  <si>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</si>
  <si>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</si>
  <si>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</si>
  <si>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</si>
  <si>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</si>
  <si>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</si>
  <si>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</si>
  <si>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</si>
  <si>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</si>
  <si>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</si>
  <si>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</si>
  <si>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</si>
  <si>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</si>
  <si>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</si>
  <si>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</si>
  <si>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</si>
  <si>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</si>
  <si>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</si>
  <si>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</si>
  <si>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</si>
  <si>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</si>
  <si>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</si>
  <si>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</si>
  <si>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</si>
  <si>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</si>
  <si>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</si>
  <si>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</si>
  <si>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</si>
  <si>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</si>
  <si>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</si>
  <si>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</si>
  <si>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</si>
  <si>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</si>
  <si>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</si>
  <si>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</si>
  <si>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</si>
  <si>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</si>
  <si>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</si>
  <si>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</si>
  <si>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</si>
  <si>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</si>
  <si>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</si>
  <si>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</si>
  <si>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</si>
  <si>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</si>
  <si>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</si>
  <si>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</si>
  <si>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</si>
  <si>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</si>
  <si>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</si>
  <si>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</si>
  <si>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</si>
  <si>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</si>
  <si>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</si>
  <si>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</si>
  <si>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</si>
  <si>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</si>
  <si>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</si>
  <si>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</si>
  <si>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</si>
  <si>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</si>
  <si>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</si>
  <si>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</si>
  <si>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</si>
  <si>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</si>
  <si>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</si>
  <si>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</si>
  <si>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</si>
  <si>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</si>
  <si>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</si>
  <si>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</si>
  <si>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</si>
  <si>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</si>
  <si>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</si>
  <si>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</si>
  <si>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</si>
  <si>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</si>
  <si>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</si>
  <si>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</si>
  <si>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</si>
  <si>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</si>
  <si>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</si>
  <si>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</si>
  <si>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</si>
  <si>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</si>
  <si>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</si>
  <si>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</si>
  <si>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</si>
  <si>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</si>
  <si>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</si>
  <si>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</si>
  <si>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</si>
  <si>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</si>
  <si>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</si>
  <si>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</si>
  <si>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</si>
  <si>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</si>
  <si>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</si>
  <si>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</si>
  <si>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</si>
  <si>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</si>
  <si>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</si>
  <si>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</si>
  <si>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</si>
  <si>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</si>
  <si>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</si>
  <si>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</si>
  <si>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</si>
  <si>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</si>
  <si>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</si>
  <si>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</si>
  <si>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</si>
  <si>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</si>
  <si>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</si>
  <si>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</si>
  <si>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</si>
  <si>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</si>
  <si>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</si>
  <si>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</si>
  <si>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</si>
  <si>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</si>
  <si>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</si>
  <si>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</si>
  <si>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</si>
  <si>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</si>
  <si>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</si>
  <si>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</si>
  <si>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</si>
  <si>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</si>
  <si>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</si>
  <si>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</si>
  <si>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</si>
  <si>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</si>
  <si>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</si>
  <si>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</si>
  <si>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</si>
  <si>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</si>
  <si>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</si>
  <si>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</si>
  <si>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</si>
  <si>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</si>
  <si>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</si>
  <si>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</si>
  <si>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</si>
  <si>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</si>
  <si>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</si>
  <si>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</si>
  <si>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</si>
  <si>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</si>
  <si>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</si>
  <si>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</si>
  <si>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</si>
  <si>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</si>
  <si>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</si>
  <si>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</si>
  <si>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</si>
  <si>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</si>
  <si>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</si>
  <si>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</si>
  <si>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</si>
  <si>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</si>
  <si>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</si>
  <si>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</si>
  <si>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</si>
  <si>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</si>
  <si>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</si>
  <si>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</si>
  <si>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</si>
  <si>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</si>
  <si>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</si>
  <si>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</si>
  <si>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</si>
  <si>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</si>
  <si>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</si>
  <si>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</si>
  <si>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</si>
  <si>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</si>
  <si>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</si>
  <si>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</si>
  <si>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</si>
  <si>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</si>
  <si>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</si>
  <si>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</si>
  <si>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</si>
  <si>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</si>
  <si>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</si>
  <si>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</si>
  <si>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</si>
  <si>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</si>
  <si>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</si>
  <si>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</si>
  <si>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</si>
  <si>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</si>
  <si>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</si>
  <si>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</si>
  <si>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</si>
  <si>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</si>
  <si>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</si>
  <si>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</si>
  <si>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</si>
  <si>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</si>
  <si>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</si>
  <si>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</si>
  <si>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</si>
  <si>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</si>
  <si>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</si>
  <si>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</si>
  <si>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</si>
  <si>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</si>
  <si>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</si>
  <si>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</si>
  <si>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</si>
  <si>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</si>
  <si>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</si>
  <si>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</si>
  <si>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</si>
  <si>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</si>
  <si>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</si>
  <si>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</si>
  <si>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</si>
  <si>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</si>
  <si>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</si>
  <si>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</si>
  <si>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</si>
  <si>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</si>
  <si>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</si>
  <si>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</si>
  <si>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</si>
  <si>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</si>
  <si>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</si>
  <si>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</si>
  <si>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</si>
  <si>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</si>
  <si>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</si>
  <si>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</si>
  <si>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</si>
  <si>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</si>
  <si>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</si>
  <si>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</si>
  <si>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</si>
  <si>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</si>
  <si>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</si>
  <si>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</si>
  <si>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</si>
  <si>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</si>
  <si>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</si>
  <si>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</si>
  <si>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</si>
  <si>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</si>
  <si>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</si>
  <si>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</si>
  <si>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</si>
  <si>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</si>
  <si>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</si>
  <si>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</si>
  <si>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</si>
  <si>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</si>
  <si>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</si>
  <si>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</si>
  <si>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</si>
  <si>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</si>
  <si>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</si>
  <si>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</si>
  <si>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</si>
  <si>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</si>
  <si>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</si>
  <si>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</si>
  <si>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</si>
  <si>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</si>
  <si>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</si>
  <si>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</si>
  <si>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</si>
  <si>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</si>
  <si>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</si>
  <si>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</si>
  <si>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</si>
  <si>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</si>
  <si>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</si>
  <si>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</si>
  <si>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</si>
  <si>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</si>
  <si>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</si>
  <si>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</si>
  <si>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</si>
  <si>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</si>
  <si>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</si>
  <si>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</si>
  <si>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</si>
  <si>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</si>
  <si>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</si>
  <si>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</si>
  <si>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</si>
  <si>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</si>
  <si>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</si>
  <si>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</si>
  <si>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</si>
  <si>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</si>
  <si>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</si>
  <si>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</si>
  <si>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</si>
  <si>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</si>
  <si>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</si>
  <si>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</si>
  <si>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</si>
  <si>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</si>
  <si>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</si>
  <si>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</si>
  <si>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</si>
  <si>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</si>
  <si>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</si>
  <si>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</si>
  <si>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</si>
  <si>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</si>
  <si>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</si>
  <si>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</si>
  <si>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</si>
  <si>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</si>
  <si>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</si>
  <si>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</si>
  <si>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</si>
  <si>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</si>
  <si>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</si>
  <si>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</si>
  <si>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</si>
  <si>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</si>
  <si>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</si>
  <si>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</si>
  <si>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</si>
  <si>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</si>
  <si>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</si>
  <si>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</si>
  <si>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</si>
  <si>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</si>
  <si>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</si>
  <si>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</si>
  <si>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</si>
  <si>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</si>
  <si>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</si>
  <si>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</si>
  <si>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</si>
  <si>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</si>
  <si>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</si>
  <si>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</si>
  <si>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</si>
  <si>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</si>
  <si>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</si>
  <si>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</si>
  <si>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</si>
  <si>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</si>
  <si>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</si>
  <si>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</si>
  <si>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</si>
  <si>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</si>
  <si>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</si>
  <si>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</si>
  <si>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</si>
  <si>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</si>
  <si>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</si>
  <si>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</si>
  <si>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</si>
  <si>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</si>
  <si>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</si>
  <si>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</si>
  <si>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</si>
  <si>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</si>
  <si>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</si>
  <si>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</si>
  <si>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</si>
  <si>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</si>
  <si>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</si>
  <si>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</si>
  <si>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</si>
  <si>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</si>
  <si>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</si>
  <si>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</si>
  <si>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</si>
  <si>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</si>
  <si>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</si>
  <si>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</si>
  <si>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</si>
  <si>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</si>
  <si>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</si>
  <si>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</si>
  <si>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</si>
  <si>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</si>
  <si>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</si>
  <si>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</si>
  <si>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</si>
  <si>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</si>
  <si>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</si>
  <si>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</si>
  <si>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</si>
  <si>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</si>
  <si>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</si>
  <si>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</si>
  <si>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</si>
  <si>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</si>
  <si>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</si>
  <si>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</si>
  <si>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</si>
  <si>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</si>
  <si>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</si>
  <si>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</si>
  <si>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</si>
  <si>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</si>
  <si>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</si>
  <si>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</si>
  <si>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</si>
  <si>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</si>
  <si>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</si>
  <si>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</si>
  <si>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</si>
  <si>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</si>
  <si>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</si>
  <si>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</si>
  <si>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</si>
  <si>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</si>
  <si>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</si>
  <si>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</si>
  <si>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</si>
  <si>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</si>
  <si>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</si>
  <si>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</si>
  <si>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</si>
  <si>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</si>
  <si>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</si>
  <si>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</si>
  <si>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</si>
  <si>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</si>
  <si>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</si>
  <si>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</si>
  <si>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</si>
  <si>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</si>
  <si>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</si>
  <si>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</si>
  <si>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</si>
  <si>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</si>
  <si>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</si>
  <si>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</si>
  <si>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</si>
  <si>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</si>
  <si>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</si>
  <si>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</si>
  <si>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</si>
  <si>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</si>
  <si>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</si>
  <si>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</si>
  <si>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</si>
  <si>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</si>
  <si>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</si>
  <si>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</si>
  <si>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</si>
  <si>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</si>
  <si>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</si>
  <si>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</si>
  <si>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</si>
  <si>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</si>
  <si>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</si>
  <si>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</si>
  <si>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</si>
  <si>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</si>
  <si>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</si>
  <si>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</si>
  <si>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</si>
  <si>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</si>
  <si>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</si>
  <si>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</si>
  <si>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</si>
  <si>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</si>
  <si>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</si>
  <si>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</si>
  <si>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</si>
  <si>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</si>
  <si>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</si>
  <si>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</si>
  <si>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</si>
  <si>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</si>
  <si>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</si>
  <si>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</si>
  <si>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</si>
  <si>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</si>
  <si>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</si>
  <si>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</si>
  <si>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</si>
  <si>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</si>
  <si>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</si>
  <si>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</si>
  <si>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</si>
  <si>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</si>
  <si>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</si>
  <si>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</si>
  <si>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</si>
  <si>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</si>
  <si>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</si>
  <si>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</si>
  <si>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</si>
  <si>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</si>
  <si>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</si>
  <si>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</si>
  <si>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</si>
  <si>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</si>
  <si>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</si>
  <si>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</si>
  <si>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</si>
  <si>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</si>
  <si>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</si>
  <si>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</si>
  <si>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</si>
  <si>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</si>
  <si>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</si>
  <si>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</si>
  <si>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</si>
  <si>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</si>
  <si>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</si>
  <si>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</si>
  <si>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</si>
  <si>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</si>
  <si>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</si>
  <si>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</si>
  <si>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</si>
  <si>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</si>
  <si>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</si>
  <si>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</si>
  <si>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</si>
  <si>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</si>
  <si>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</si>
  <si>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</si>
  <si>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</si>
  <si>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</si>
  <si>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</si>
  <si>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</si>
  <si>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</si>
  <si>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</si>
  <si>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</si>
  <si>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</si>
  <si>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</si>
  <si>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</si>
  <si>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</si>
  <si>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</si>
  <si>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</si>
  <si>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</si>
  <si>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</si>
  <si>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</si>
  <si>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</si>
  <si>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</si>
  <si>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</si>
  <si>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</si>
  <si>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</si>
  <si>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</si>
  <si>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</si>
  <si>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</si>
  <si>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</si>
  <si>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</si>
  <si>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</si>
  <si>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</si>
  <si>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</si>
  <si>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</si>
  <si>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</si>
  <si>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</si>
  <si>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</si>
  <si>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</si>
  <si>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</si>
  <si>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</si>
  <si>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</si>
  <si>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</si>
  <si>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</si>
  <si>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</si>
  <si>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</si>
  <si>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</si>
  <si>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</si>
  <si>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</si>
  <si>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</si>
  <si>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</si>
  <si>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</si>
  <si>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</si>
  <si>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</si>
  <si>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</si>
  <si>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</si>
  <si>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</si>
  <si>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</si>
  <si>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</si>
  <si>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</si>
  <si>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</si>
  <si>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</si>
  <si>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</si>
  <si>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</si>
  <si>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</si>
  <si>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</si>
  <si>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</si>
  <si>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</si>
  <si>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</si>
  <si>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</si>
  <si>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</si>
  <si>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</si>
  <si>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</si>
  <si>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</si>
  <si>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</si>
  <si>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</si>
  <si>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</si>
  <si>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</si>
  <si>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</si>
  <si>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</si>
  <si>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</si>
  <si>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</si>
  <si>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</si>
  <si>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</si>
  <si>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</si>
  <si>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</si>
  <si>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</si>
  <si>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</si>
  <si>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</si>
  <si>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</si>
  <si>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</si>
  <si>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</si>
  <si>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</si>
  <si>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</si>
  <si>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</si>
  <si>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</si>
  <si>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</si>
  <si>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</si>
  <si>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</si>
  <si>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</si>
  <si>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</si>
  <si>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</si>
  <si>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</si>
  <si>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</si>
  <si>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</si>
  <si>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</si>
  <si>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</si>
  <si>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</si>
  <si>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</si>
  <si>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</si>
  <si>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</si>
  <si>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</si>
  <si>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</si>
  <si>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</si>
  <si>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</si>
  <si>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</si>
  <si>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</si>
  <si>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</si>
  <si>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</si>
  <si>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</si>
  <si>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</si>
  <si>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</si>
  <si>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</si>
  <si>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</si>
  <si>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</si>
  <si>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</si>
  <si>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</si>
  <si>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</si>
  <si>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</si>
  <si>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</si>
  <si>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</si>
  <si>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</si>
  <si>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</si>
  <si>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</si>
  <si>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</si>
  <si>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</si>
  <si>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</si>
  <si>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</si>
  <si>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</si>
  <si>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</si>
  <si>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</si>
  <si>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</si>
  <si>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</si>
  <si>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</si>
  <si>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</si>
  <si>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</si>
  <si>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</si>
  <si>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</si>
  <si>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</si>
  <si>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</si>
  <si>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</si>
  <si>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</si>
  <si>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</si>
  <si>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</si>
  <si>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</si>
  <si>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</si>
  <si>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</si>
  <si>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</si>
  <si>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</si>
  <si>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</si>
  <si>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</si>
  <si>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</si>
  <si>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</si>
  <si>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</si>
  <si>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</si>
  <si>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</si>
  <si>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</si>
  <si>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</si>
  <si>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</si>
  <si>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</si>
  <si>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</si>
  <si>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</si>
  <si>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</si>
  <si>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</si>
  <si>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</si>
  <si>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</si>
  <si>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</si>
  <si>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</si>
  <si>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</si>
  <si>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</si>
  <si>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</si>
  <si>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</si>
  <si>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</si>
  <si>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</si>
  <si>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</si>
  <si>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</si>
  <si>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</si>
  <si>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</si>
  <si>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</si>
  <si>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</si>
  <si>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</si>
  <si>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</si>
  <si>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</si>
  <si>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</si>
  <si>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</si>
  <si>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</si>
  <si>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</si>
  <si>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</si>
  <si>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</si>
  <si>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</si>
  <si>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</si>
  <si>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</si>
  <si>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</si>
  <si>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</si>
  <si>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</si>
  <si>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</si>
  <si>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</si>
  <si>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</si>
  <si>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</si>
  <si>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</si>
  <si>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</si>
  <si>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</si>
  <si>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</si>
  <si>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</si>
  <si>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</si>
  <si>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</si>
  <si>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</si>
  <si>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</si>
  <si>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</si>
  <si>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</si>
  <si>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</si>
  <si>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</si>
  <si>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</si>
  <si>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</si>
  <si>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</si>
  <si>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</si>
  <si>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</si>
  <si>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</si>
  <si>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</si>
  <si>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</si>
  <si>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</si>
  <si>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</si>
  <si>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</si>
  <si>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</si>
  <si>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</si>
  <si>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</si>
  <si>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</si>
  <si>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</si>
  <si>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</si>
  <si>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</si>
  <si>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</si>
  <si>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</si>
  <si>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</si>
  <si>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</si>
  <si>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</si>
  <si>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</si>
  <si>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</si>
  <si>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</si>
  <si>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</si>
  <si>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</si>
  <si>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</si>
  <si>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</si>
  <si>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</si>
  <si>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</si>
  <si>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</si>
  <si>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</si>
  <si>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</si>
  <si>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</si>
  <si>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</si>
  <si>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</si>
  <si>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</si>
  <si>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</si>
  <si>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</si>
  <si>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</si>
  <si>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</si>
  <si>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</si>
  <si>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</si>
  <si>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</si>
  <si>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</si>
  <si>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</si>
  <si>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</si>
  <si>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</si>
  <si>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</si>
  <si>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</si>
  <si>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</si>
  <si>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</si>
  <si>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</si>
  <si>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</si>
  <si>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</si>
  <si>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</si>
  <si>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</si>
  <si>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</si>
  <si>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</si>
  <si>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</si>
  <si>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</si>
  <si>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</si>
  <si>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</si>
  <si>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</si>
  <si>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</si>
  <si>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</si>
  <si>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</si>
  <si>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</si>
  <si>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</si>
  <si>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</si>
  <si>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</si>
  <si>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</si>
  <si>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</si>
  <si>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</si>
  <si>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</si>
  <si>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</si>
  <si>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</si>
  <si>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</si>
  <si>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</si>
  <si>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</si>
  <si>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</si>
  <si>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</si>
  <si>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</si>
  <si>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</si>
  <si>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</si>
  <si>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</si>
  <si>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</si>
  <si>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</si>
  <si>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</si>
  <si>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</si>
  <si>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</si>
  <si>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</si>
  <si>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</si>
  <si>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</si>
  <si>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</si>
  <si>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</si>
  <si>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</si>
  <si>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</si>
  <si>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</si>
  <si>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</si>
  <si>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</si>
  <si>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</si>
  <si>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</si>
  <si>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</si>
  <si>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</si>
  <si>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</si>
  <si>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</si>
  <si>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</si>
  <si>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</si>
  <si>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</si>
  <si>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</si>
  <si>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</si>
  <si>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</si>
  <si>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</si>
  <si>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</si>
  <si>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</si>
  <si>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</si>
  <si>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</si>
  <si>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</si>
  <si>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</si>
  <si>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</si>
  <si>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</si>
  <si>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</si>
  <si>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</si>
  <si>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</si>
  <si>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</si>
  <si>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</si>
  <si>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</si>
  <si>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</si>
  <si>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</si>
  <si>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</si>
  <si>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</si>
  <si>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</si>
  <si>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</si>
  <si>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</si>
  <si>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</si>
  <si>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</si>
  <si>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</si>
  <si>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</si>
  <si>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</si>
  <si>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</si>
  <si>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</si>
  <si>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</si>
  <si>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</si>
  <si>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</si>
  <si>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</si>
  <si>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</si>
  <si>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</si>
  <si>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</si>
  <si>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</si>
  <si>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</si>
  <si>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</si>
  <si>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</si>
  <si>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</si>
  <si>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</si>
  <si>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</si>
  <si>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</si>
  <si>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</si>
  <si>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</si>
  <si>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</si>
  <si>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</si>
  <si>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</si>
  <si>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</si>
  <si>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</si>
  <si>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</si>
  <si>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</si>
  <si>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</si>
  <si>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</si>
  <si>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</si>
  <si>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</si>
  <si>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</si>
  <si>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</si>
  <si>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</si>
  <si>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</si>
  <si>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</si>
  <si>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</si>
  <si>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</si>
  <si>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</si>
  <si>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</si>
  <si>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</si>
  <si>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</si>
  <si>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</si>
  <si>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</si>
  <si>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</si>
  <si>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</si>
  <si>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</si>
  <si>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</si>
  <si>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</si>
  <si>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</si>
  <si>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</si>
  <si>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</si>
  <si>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</si>
  <si>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</si>
  <si>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</si>
  <si>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</si>
  <si>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</si>
  <si>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</si>
  <si>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</si>
  <si>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</si>
  <si>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</si>
  <si>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</si>
  <si>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</si>
  <si>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</si>
  <si>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</si>
  <si>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</si>
  <si>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</si>
  <si>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</si>
  <si>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</si>
  <si>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</si>
  <si>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</si>
  <si>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</si>
  <si>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</si>
  <si>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</si>
  <si>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</si>
  <si>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</si>
  <si>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</si>
  <si>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</si>
  <si>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</si>
  <si>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</si>
  <si>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</si>
  <si>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</si>
  <si>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</si>
  <si>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</si>
  <si>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</si>
  <si>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</si>
  <si>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</si>
  <si>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</si>
  <si>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</si>
  <si>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</si>
  <si>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</si>
  <si>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</si>
  <si>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</si>
  <si>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</si>
  <si>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</si>
  <si>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</si>
  <si>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</si>
  <si>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</si>
  <si>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</si>
  <si>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</si>
  <si>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</si>
  <si>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</si>
  <si>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</si>
  <si>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</si>
  <si>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</si>
  <si>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</si>
  <si>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</si>
  <si>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</si>
  <si>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</si>
  <si>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</si>
  <si>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</si>
  <si>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</si>
  <si>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</si>
  <si>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</si>
  <si>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</si>
  <si>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</si>
  <si>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</si>
  <si>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</si>
  <si>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</si>
  <si>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</si>
  <si>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</si>
  <si>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</si>
  <si>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</si>
  <si>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</si>
  <si>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</si>
  <si>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</si>
  <si>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</si>
  <si>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</si>
  <si>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</si>
  <si>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</si>
  <si>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</si>
  <si>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</si>
  <si>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</si>
  <si>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</si>
  <si>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</si>
  <si>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</si>
  <si>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</si>
  <si>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</si>
  <si>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</si>
  <si>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</si>
  <si>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</si>
  <si>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</si>
  <si>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</si>
  <si>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</si>
  <si>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</si>
  <si>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</si>
  <si>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</si>
  <si>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</si>
  <si>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</si>
  <si>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</si>
  <si>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</si>
  <si>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</si>
  <si>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</si>
  <si>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</si>
  <si>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</si>
  <si>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</si>
  <si>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</si>
  <si>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</si>
  <si>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</si>
  <si>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</si>
  <si>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</si>
  <si>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</si>
  <si>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</si>
  <si>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</si>
  <si>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</si>
  <si>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</si>
  <si>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</si>
  <si>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</si>
  <si>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</si>
  <si>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</si>
  <si>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</si>
  <si>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</si>
  <si>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</si>
  <si>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</si>
  <si>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</si>
  <si>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</si>
  <si>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</si>
  <si>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</si>
  <si>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</si>
  <si>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</si>
  <si>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</si>
  <si>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</si>
  <si>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</si>
  <si>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</si>
  <si>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</si>
  <si>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</si>
  <si>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</si>
  <si>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</si>
  <si>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</si>
  <si>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</si>
  <si>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</si>
  <si>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</si>
  <si>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</si>
  <si>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</si>
  <si>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</si>
  <si>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</si>
  <si>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</si>
  <si>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</si>
  <si>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</si>
  <si>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</si>
  <si>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</si>
  <si>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</si>
  <si>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</si>
  <si>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</si>
  <si>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</si>
  <si>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</si>
  <si>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</si>
  <si>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</si>
  <si>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</si>
  <si>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</si>
  <si>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</si>
  <si>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</si>
  <si>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</si>
  <si>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</si>
  <si>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</si>
  <si>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</si>
  <si>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</si>
  <si>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</si>
  <si>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</si>
  <si>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</si>
  <si>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</si>
  <si>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</si>
  <si>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</si>
  <si>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</si>
  <si>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</si>
  <si>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</si>
  <si>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</si>
  <si>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</si>
  <si>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</si>
  <si>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</si>
  <si>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</si>
  <si>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</si>
  <si>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</si>
  <si>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</si>
  <si>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</si>
  <si>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</si>
  <si>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</si>
  <si>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</si>
  <si>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</si>
  <si>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</si>
  <si>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</si>
  <si>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</si>
  <si>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</si>
  <si>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</si>
  <si>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</si>
  <si>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</si>
  <si>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</si>
  <si>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</si>
  <si>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</si>
  <si>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</si>
  <si>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</si>
  <si>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</si>
  <si>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</si>
  <si>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</si>
  <si>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</si>
  <si>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</si>
  <si>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</si>
  <si>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</si>
  <si>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</si>
  <si>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</si>
  <si>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</si>
  <si>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</si>
  <si>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</si>
  <si>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</si>
  <si>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</si>
  <si>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</si>
  <si>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</si>
  <si>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</si>
  <si>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</si>
  <si>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</si>
  <si>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</si>
  <si>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</si>
  <si>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</si>
  <si>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</si>
  <si>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</si>
  <si>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</si>
  <si>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</si>
  <si>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</si>
  <si>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</si>
  <si>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</si>
  <si>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</si>
  <si>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</si>
  <si>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</si>
  <si>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</si>
  <si>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</si>
  <si>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</si>
  <si>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</si>
  <si>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</si>
  <si>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</si>
  <si>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</si>
  <si>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</si>
  <si>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</si>
  <si>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</si>
  <si>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</si>
  <si>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</si>
  <si>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</si>
  <si>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</si>
  <si>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</si>
  <si>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</si>
  <si>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</si>
  <si>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</si>
  <si>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</si>
  <si>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</si>
  <si>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</si>
  <si>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</si>
  <si>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</si>
  <si>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</si>
  <si>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</si>
  <si>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</si>
  <si>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</si>
  <si>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</si>
  <si>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</si>
  <si>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</si>
  <si>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</si>
  <si>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</si>
  <si>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</si>
  <si>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</si>
  <si>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</si>
  <si>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</si>
  <si>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</si>
  <si>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</si>
  <si>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</si>
  <si>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</si>
  <si>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</si>
  <si>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</si>
  <si>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</si>
  <si>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</si>
  <si>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</si>
  <si>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</si>
  <si>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</si>
  <si>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</si>
  <si>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</si>
  <si>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</si>
  <si>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</si>
  <si>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</si>
  <si>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</si>
  <si>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</si>
  <si>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</si>
  <si>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</si>
  <si>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</si>
  <si>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</si>
  <si>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</si>
  <si>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</si>
  <si>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</si>
  <si>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</si>
  <si>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</si>
  <si>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</si>
  <si>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</si>
  <si>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</si>
  <si>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</si>
  <si>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</si>
  <si>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</si>
  <si>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</si>
  <si>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</si>
  <si>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</si>
  <si>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</si>
  <si>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</si>
  <si>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</si>
  <si>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</si>
  <si>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</si>
  <si>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</si>
  <si>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</si>
  <si>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</si>
  <si>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</si>
  <si>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</si>
  <si>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</si>
  <si>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</si>
  <si>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</si>
  <si>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</si>
  <si>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</si>
  <si>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</si>
  <si>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</si>
  <si>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</si>
  <si>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</si>
  <si>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</si>
  <si>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</si>
  <si>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</si>
  <si>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</si>
  <si>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</si>
  <si>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</si>
  <si>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</si>
  <si>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</si>
  <si>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</si>
  <si>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</si>
  <si>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</si>
  <si>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</si>
  <si>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</si>
  <si>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</si>
  <si>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</si>
  <si>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</si>
  <si>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</si>
  <si>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</si>
  <si>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</si>
  <si>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</si>
  <si>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</si>
  <si>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</si>
  <si>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</si>
  <si>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</si>
  <si>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</si>
  <si>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</si>
  <si>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</si>
  <si>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</si>
  <si>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</si>
  <si>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</si>
  <si>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</si>
  <si>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</si>
  <si>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</si>
  <si>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</si>
  <si>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</si>
  <si>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</si>
  <si>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</si>
  <si>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</si>
  <si>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</si>
  <si>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</si>
  <si>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</si>
  <si>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</si>
  <si>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</si>
  <si>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</si>
  <si>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</si>
  <si>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</si>
  <si>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</si>
  <si>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</si>
  <si>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</si>
  <si>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</si>
  <si>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</si>
  <si>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</si>
  <si>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</si>
  <si>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</si>
  <si>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</si>
  <si>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</si>
  <si>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</si>
  <si>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</si>
  <si>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</si>
  <si>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</si>
  <si>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</si>
  <si>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</si>
  <si>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</si>
  <si>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</si>
  <si>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</si>
  <si>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</si>
  <si>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</si>
  <si>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</si>
  <si>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</si>
  <si>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</si>
  <si>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</si>
  <si>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</si>
  <si>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</si>
  <si>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</si>
  <si>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</si>
  <si>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</si>
  <si>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</si>
  <si>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</si>
  <si>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</si>
  <si>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</si>
  <si>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</si>
  <si>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</si>
  <si>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</si>
  <si>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</si>
  <si>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</si>
  <si>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</si>
  <si>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</si>
  <si>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</si>
  <si>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</si>
  <si>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</si>
  <si>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</si>
  <si>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</si>
  <si>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</si>
  <si>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</si>
  <si>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</si>
  <si>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</si>
  <si>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</si>
  <si>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</si>
  <si>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</si>
  <si>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</si>
  <si>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</si>
  <si>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</si>
  <si>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</si>
  <si>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</si>
  <si>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</si>
  <si>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</si>
  <si>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</si>
  <si>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</si>
  <si>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</si>
  <si>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</si>
  <si>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</si>
  <si>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</si>
  <si>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</si>
  <si>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</si>
  <si>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</si>
  <si>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</si>
  <si>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</si>
  <si>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</si>
  <si>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</si>
  <si>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</si>
  <si>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</si>
  <si>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</si>
  <si>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</si>
  <si>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</si>
  <si>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</si>
  <si>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</si>
  <si>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</si>
  <si>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</si>
  <si>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</si>
  <si>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</si>
  <si>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</si>
  <si>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</si>
  <si>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</si>
  <si>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</si>
  <si>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</si>
  <si>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</si>
  <si>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</si>
  <si>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</si>
  <si>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</si>
  <si>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</si>
  <si>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</si>
  <si>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</si>
  <si>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</si>
  <si>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</si>
  <si>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</si>
  <si>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</si>
  <si>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</si>
  <si>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</si>
  <si>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</si>
  <si>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</si>
  <si>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</si>
  <si>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</si>
  <si>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</si>
  <si>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</si>
  <si>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</si>
  <si>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</si>
  <si>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</si>
  <si>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</si>
  <si>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</si>
  <si>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</si>
  <si>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</si>
  <si>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</si>
  <si>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</si>
  <si>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</si>
  <si>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</si>
  <si>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</si>
  <si>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</si>
  <si>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</si>
  <si>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</si>
  <si>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</si>
  <si>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</si>
  <si>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</si>
  <si>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</si>
  <si>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</si>
  <si>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</si>
  <si>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</si>
  <si>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</si>
  <si>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</si>
  <si>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</si>
  <si>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</si>
  <si>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</si>
  <si>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</si>
  <si>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</si>
  <si>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</si>
  <si>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</si>
  <si>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</si>
  <si>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</si>
  <si>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</si>
  <si>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</si>
  <si>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</si>
  <si>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</si>
  <si>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</si>
  <si>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</si>
  <si>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</si>
  <si>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</si>
  <si>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</si>
  <si>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</si>
  <si>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</si>
  <si>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</si>
  <si>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</si>
  <si>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</si>
  <si>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</si>
  <si>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</si>
  <si>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</si>
  <si>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</si>
  <si>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</si>
  <si>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</si>
  <si>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</si>
  <si>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</si>
  <si>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</si>
  <si>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</si>
  <si>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</si>
  <si>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</si>
  <si>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</si>
  <si>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</si>
  <si>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</si>
  <si>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</si>
  <si>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</si>
  <si>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</si>
  <si>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</si>
  <si>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</si>
  <si>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</si>
  <si>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</si>
  <si>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</si>
  <si>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</si>
  <si>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</si>
  <si>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</si>
  <si>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</si>
  <si>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</si>
  <si>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</si>
  <si>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</si>
  <si>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</si>
  <si>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</si>
  <si>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</si>
  <si>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</si>
  <si>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</si>
  <si>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</si>
  <si>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</si>
  <si>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</si>
  <si>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</si>
  <si>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</si>
  <si>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</si>
  <si>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</si>
  <si>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</si>
  <si>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</si>
  <si>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</si>
  <si>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</si>
  <si>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</si>
  <si>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</si>
  <si>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</si>
  <si>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</si>
  <si>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</si>
  <si>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</si>
  <si>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</si>
  <si>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</si>
  <si>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</si>
  <si>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</si>
  <si>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</si>
  <si>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</si>
  <si>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</si>
  <si>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</si>
  <si>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</si>
  <si>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</si>
  <si>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</si>
  <si>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</si>
  <si>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</si>
  <si>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</si>
  <si>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</si>
  <si>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</si>
  <si>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</si>
  <si>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</si>
  <si>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</si>
  <si>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</si>
  <si>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</si>
  <si>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</si>
  <si>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</si>
  <si>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</si>
  <si>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</si>
  <si>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</si>
  <si>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</si>
  <si>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</si>
  <si>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</si>
  <si>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</si>
  <si>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</si>
  <si>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</si>
  <si>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</si>
  <si>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</si>
  <si>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</si>
  <si>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</si>
  <si>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</si>
  <si>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</si>
  <si>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</si>
  <si>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</si>
  <si>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</si>
  <si>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</si>
  <si>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</si>
  <si>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</si>
  <si>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</si>
  <si>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</si>
  <si>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</si>
  <si>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</si>
  <si>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</si>
  <si>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</si>
  <si>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</si>
  <si>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</si>
  <si>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</si>
  <si>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</si>
  <si>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</si>
  <si>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</si>
  <si>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</si>
  <si>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</si>
  <si>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</si>
  <si>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</si>
  <si>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</si>
  <si>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</si>
  <si>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</si>
  <si>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</si>
  <si>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</si>
  <si>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</si>
  <si>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</si>
  <si>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</si>
  <si>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</si>
  <si>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</si>
  <si>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</si>
  <si>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</si>
  <si>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</si>
  <si>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</si>
  <si>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</si>
  <si>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</si>
  <si>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</si>
  <si>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</si>
  <si>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</si>
  <si>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</si>
  <si>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</si>
  <si>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</si>
  <si>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</si>
  <si>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</si>
  <si>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</si>
  <si>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</si>
  <si>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</si>
  <si>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</si>
  <si>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</si>
  <si>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</si>
  <si>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</si>
  <si>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</si>
  <si>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</si>
  <si>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</si>
  <si>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</si>
  <si>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</si>
  <si>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</si>
  <si>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</si>
  <si>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</si>
  <si>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</si>
  <si>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</si>
  <si>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</si>
  <si>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</si>
  <si>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</si>
  <si>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</si>
  <si>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</si>
  <si>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</si>
  <si>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</si>
  <si>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</si>
  <si>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</si>
  <si>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</si>
  <si>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</si>
  <si>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</si>
  <si>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</si>
  <si>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</si>
  <si>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</si>
  <si>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</si>
  <si>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</si>
  <si>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</si>
  <si>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</si>
  <si>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</si>
  <si>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</si>
  <si>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</si>
  <si>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</si>
  <si>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</si>
  <si>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</si>
  <si>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</si>
  <si>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</si>
  <si>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</si>
  <si>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</si>
  <si>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</si>
  <si>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</si>
  <si>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</si>
  <si>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</si>
  <si>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</si>
  <si>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</si>
  <si>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</si>
  <si>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</si>
  <si>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</si>
  <si>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</si>
  <si>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</si>
  <si>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</si>
  <si>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</si>
  <si>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</si>
  <si>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</si>
  <si>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</si>
  <si>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</si>
  <si>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</si>
  <si>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</si>
  <si>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</si>
  <si>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</si>
  <si>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</si>
  <si>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</si>
  <si>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</si>
  <si>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</si>
  <si>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</si>
  <si>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</si>
  <si>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</si>
  <si>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</si>
  <si>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</si>
  <si>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</si>
  <si>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</si>
  <si>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</si>
  <si>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</si>
  <si>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</si>
  <si>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</si>
  <si>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</si>
  <si>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</si>
  <si>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</si>
  <si>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</si>
  <si>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</si>
  <si>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</si>
  <si>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</si>
  <si>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</si>
  <si>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</si>
  <si>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</si>
  <si>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</si>
  <si>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</si>
  <si>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</si>
  <si>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</si>
  <si>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</si>
  <si>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</si>
  <si>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</si>
  <si>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</si>
  <si>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</si>
  <si>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</si>
  <si>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</si>
  <si>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</si>
  <si>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</si>
  <si>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</si>
  <si>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</si>
  <si>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</si>
  <si>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</si>
  <si>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</si>
  <si>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</si>
  <si>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</si>
  <si>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</si>
  <si>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</si>
  <si>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</si>
  <si>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</si>
  <si>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</si>
  <si>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</si>
  <si>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</si>
  <si>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</si>
  <si>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</si>
  <si>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</si>
  <si>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</si>
  <si>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</si>
  <si>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</si>
  <si>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</si>
  <si>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</si>
  <si>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</si>
  <si>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</si>
  <si>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</si>
  <si>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</si>
  <si>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</si>
  <si>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</si>
  <si>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</si>
  <si>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</si>
  <si>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</si>
  <si>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</si>
  <si>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</si>
  <si>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</si>
  <si>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</si>
  <si>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</si>
  <si>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</si>
  <si>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</si>
  <si>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</si>
  <si>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</si>
  <si>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</si>
  <si>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</si>
  <si>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</si>
  <si>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</si>
  <si>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</si>
  <si>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</si>
  <si>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</si>
  <si>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</si>
  <si>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</si>
  <si>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</si>
  <si>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</si>
  <si>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</si>
  <si>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</si>
  <si>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</si>
  <si>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</si>
  <si>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</si>
  <si>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</si>
  <si>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</si>
  <si>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</si>
  <si>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</si>
  <si>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</si>
  <si>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</si>
  <si>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</si>
  <si>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</si>
  <si>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</si>
  <si>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</si>
  <si>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</si>
  <si>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</si>
  <si>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</si>
  <si>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</si>
  <si>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</si>
  <si>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</si>
  <si>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</si>
  <si>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</si>
  <si>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</si>
  <si>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</si>
  <si>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</si>
  <si>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</si>
  <si>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</si>
  <si>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</si>
  <si>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</si>
  <si>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</si>
  <si>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</si>
  <si>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</si>
  <si>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</si>
  <si>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</si>
  <si>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</si>
  <si>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</si>
  <si>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</si>
  <si>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</si>
  <si>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</si>
  <si>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</si>
  <si>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</si>
  <si>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</si>
  <si>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</si>
  <si>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</si>
  <si>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</si>
  <si>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</si>
  <si>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</si>
  <si>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</si>
  <si>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</si>
  <si>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</si>
  <si>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</si>
  <si>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</si>
  <si>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</si>
  <si>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</si>
  <si>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</si>
  <si>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</si>
  <si>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</si>
  <si>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</si>
  <si>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</si>
  <si>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</si>
  <si>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</si>
  <si>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</si>
  <si>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</si>
  <si>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</si>
  <si>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</si>
  <si>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</si>
  <si>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</si>
  <si>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</si>
  <si>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</si>
  <si>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</si>
  <si>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</si>
  <si>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</si>
  <si>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</si>
  <si>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</si>
  <si>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</si>
  <si>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</si>
  <si>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</si>
  <si>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</si>
  <si>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</si>
  <si>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</si>
  <si>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</si>
  <si>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</si>
  <si>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</si>
  <si>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</si>
  <si>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</si>
  <si>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</si>
  <si>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</si>
  <si>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</si>
  <si>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</si>
  <si>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</si>
  <si>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</si>
  <si>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</si>
  <si>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</si>
  <si>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</si>
  <si>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</si>
  <si>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</si>
  <si>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</si>
  <si>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</si>
  <si>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</si>
  <si>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</si>
  <si>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</si>
  <si>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</si>
  <si>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</si>
  <si>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</si>
  <si>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</si>
  <si>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</si>
  <si>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</si>
  <si>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</si>
  <si>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</si>
  <si>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</si>
  <si>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</si>
  <si>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</si>
  <si>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</si>
  <si>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</si>
  <si>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</si>
  <si>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</si>
  <si>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</si>
  <si>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</si>
  <si>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</si>
  <si>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</si>
  <si>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</si>
  <si>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</si>
  <si>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</si>
  <si>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</si>
  <si>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</si>
  <si>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</si>
  <si>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</si>
  <si>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</si>
  <si>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</si>
  <si>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</si>
  <si>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</si>
  <si>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</si>
  <si>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</si>
  <si>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</si>
  <si>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</si>
  <si>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</si>
  <si>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</si>
  <si>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</si>
  <si>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</si>
  <si>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</si>
  <si>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</si>
  <si>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</si>
  <si>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</si>
  <si>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</si>
  <si>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</si>
  <si>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</si>
  <si>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</si>
  <si>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</si>
  <si>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</si>
  <si>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</si>
  <si>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</si>
  <si>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</si>
  <si>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</si>
  <si>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</si>
  <si>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</si>
  <si>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</si>
  <si>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</si>
  <si>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</si>
  <si>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</si>
  <si>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</si>
  <si>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</si>
  <si>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</si>
  <si>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</si>
  <si>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</si>
  <si>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</si>
  <si>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</si>
  <si>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</si>
  <si>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</si>
  <si>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</si>
  <si>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</si>
  <si>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</si>
  <si>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</si>
  <si>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</si>
  <si>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</si>
  <si>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</si>
  <si>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</si>
  <si>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</si>
  <si>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</si>
  <si>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</si>
  <si>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</si>
  <si>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</si>
  <si>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</si>
  <si>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</si>
  <si>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</si>
  <si>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</si>
  <si>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</si>
  <si>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</si>
  <si>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</si>
  <si>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</si>
  <si>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</si>
  <si>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</si>
  <si>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</si>
  <si>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</si>
  <si>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</si>
  <si>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</si>
  <si>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</si>
  <si>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</si>
  <si>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</si>
  <si>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</si>
  <si>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</si>
  <si>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</si>
  <si>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</si>
  <si>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</si>
  <si>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</si>
  <si>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</si>
  <si>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</si>
  <si>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</si>
  <si>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</si>
  <si>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</si>
  <si>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</si>
  <si>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</si>
  <si>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</si>
  <si>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</si>
  <si>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</si>
  <si>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</si>
  <si>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</si>
  <si>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</si>
  <si>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</si>
  <si>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</si>
  <si>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</si>
  <si>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</si>
  <si>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</si>
  <si>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</si>
  <si>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</si>
  <si>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</si>
  <si>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</si>
  <si>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</si>
  <si>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</si>
  <si>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</si>
  <si>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</si>
  <si>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</si>
  <si>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</si>
  <si>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</si>
  <si>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</si>
  <si>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</si>
  <si>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</si>
  <si>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</si>
  <si>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</si>
  <si>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</si>
  <si>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</si>
  <si>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</si>
  <si>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</si>
  <si>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</si>
  <si>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</si>
  <si>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</si>
  <si>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</si>
  <si>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</si>
  <si>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</si>
  <si>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</si>
  <si>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</si>
  <si>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</si>
  <si>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</si>
  <si>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</si>
  <si>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</si>
  <si>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</si>
  <si>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</si>
  <si>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</si>
  <si>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</si>
  <si>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</si>
  <si>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</si>
  <si>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</si>
  <si>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</si>
  <si>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</si>
  <si>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</si>
  <si>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</si>
  <si>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</si>
  <si>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</si>
  <si>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</si>
  <si>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</si>
  <si>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</si>
  <si>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</si>
  <si>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</si>
  <si>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</si>
  <si>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</si>
  <si>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</si>
  <si>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</si>
  <si>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</si>
  <si>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</si>
  <si>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</si>
  <si>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</si>
  <si>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</si>
  <si>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</si>
  <si>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</si>
  <si>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</si>
  <si>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</si>
  <si>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</si>
  <si>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</si>
  <si>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</si>
  <si>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</si>
  <si>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</si>
  <si>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</si>
  <si>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</si>
  <si>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</si>
  <si>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</si>
  <si>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</si>
  <si>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</si>
  <si>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</si>
  <si>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</si>
  <si>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</si>
  <si>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</si>
  <si>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</si>
  <si>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</si>
  <si>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</si>
  <si>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</si>
  <si>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</si>
  <si>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</si>
  <si>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</si>
  <si>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</si>
  <si>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</si>
  <si>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</si>
  <si>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</si>
  <si>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</si>
  <si>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</si>
  <si>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</si>
  <si>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</si>
  <si>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</si>
  <si>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</si>
  <si>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</si>
  <si>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</si>
  <si>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</si>
  <si>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</si>
  <si>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</si>
  <si>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</si>
  <si>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</si>
  <si>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</si>
  <si>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</si>
  <si>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</si>
  <si>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</si>
  <si>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</si>
  <si>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</si>
  <si>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</si>
  <si>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</si>
  <si>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</si>
  <si>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</si>
  <si>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</si>
  <si>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</si>
  <si>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</si>
  <si>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</si>
  <si>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</si>
  <si>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</si>
  <si>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</si>
  <si>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</si>
  <si>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</si>
  <si>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</si>
  <si>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</si>
  <si>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</si>
  <si>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</si>
  <si>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</si>
  <si>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</si>
  <si>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</si>
  <si>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</si>
  <si>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</si>
  <si>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</si>
  <si>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</si>
  <si>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</si>
  <si>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</si>
  <si>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</si>
  <si>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</si>
  <si>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</si>
  <si>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</si>
  <si>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</si>
  <si>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</si>
  <si>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</si>
  <si>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</si>
  <si>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</si>
  <si>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</si>
  <si>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</si>
  <si>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</si>
  <si>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</si>
  <si>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</si>
  <si>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</si>
  <si>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</si>
  <si>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</si>
  <si>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</si>
  <si>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</si>
  <si>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</si>
  <si>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</si>
  <si>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</si>
  <si>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</si>
  <si>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</si>
  <si>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</si>
  <si>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</si>
  <si>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</si>
  <si>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</si>
  <si>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</si>
  <si>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</si>
  <si>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</si>
  <si>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</si>
  <si>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</si>
  <si>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</si>
  <si>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</si>
  <si>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</si>
  <si>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</si>
  <si>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</si>
  <si>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</si>
  <si>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</si>
  <si>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</si>
  <si>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</si>
  <si>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</si>
  <si>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</si>
  <si>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</si>
  <si>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</si>
  <si>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</si>
  <si>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</si>
  <si>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</si>
  <si>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</si>
  <si>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</si>
  <si>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</si>
  <si>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</si>
  <si>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</si>
  <si>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</si>
  <si>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</si>
  <si>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</si>
  <si>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</si>
  <si>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</si>
  <si>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</si>
  <si>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</si>
  <si>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</si>
  <si>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</si>
  <si>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</si>
  <si>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</si>
  <si>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</si>
  <si>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</si>
  <si>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</si>
  <si>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</si>
  <si>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</si>
  <si>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</si>
  <si>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</si>
  <si>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</si>
  <si>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</si>
  <si>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</si>
  <si>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</si>
  <si>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</si>
  <si>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</si>
  <si>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</si>
  <si>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</si>
  <si>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</si>
  <si>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</si>
  <si>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</si>
  <si>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</si>
  <si>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</si>
  <si>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</si>
  <si>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</si>
  <si>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</si>
  <si>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</si>
  <si>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</si>
  <si>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</si>
  <si>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</si>
  <si>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</si>
  <si>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</si>
  <si>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</si>
  <si>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</si>
  <si>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</si>
  <si>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</si>
  <si>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</si>
  <si>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</si>
  <si>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</si>
  <si>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</si>
  <si>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</si>
  <si>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</si>
  <si>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</si>
  <si>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</si>
  <si>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</si>
  <si>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</si>
  <si>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</si>
  <si>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</si>
  <si>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</si>
  <si>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</si>
  <si>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</si>
  <si>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</si>
  <si>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</si>
  <si>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</si>
  <si>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</si>
  <si>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</si>
  <si>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</si>
  <si>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</si>
  <si>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</si>
  <si>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</si>
  <si>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</si>
  <si>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</si>
  <si>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</si>
  <si>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</si>
  <si>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</si>
  <si>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</si>
  <si>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</si>
  <si>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</si>
  <si>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</si>
  <si>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</si>
  <si>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</si>
  <si>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</si>
  <si>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</si>
  <si>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</si>
  <si>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</si>
  <si>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</si>
  <si>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</si>
  <si>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</si>
  <si>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</si>
  <si>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</si>
  <si>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</si>
  <si>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</si>
  <si>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</si>
  <si>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</si>
  <si>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</si>
  <si>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</si>
  <si>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</si>
  <si>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</si>
  <si>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</si>
  <si>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</si>
  <si>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</si>
  <si>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</si>
  <si>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</si>
  <si>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</si>
  <si>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</si>
  <si>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</si>
  <si>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</si>
  <si>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</si>
  <si>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</si>
  <si>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</si>
  <si>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</si>
  <si>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</si>
  <si>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</si>
  <si>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</si>
  <si>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</si>
  <si>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</si>
  <si>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</si>
  <si>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</si>
  <si>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</si>
  <si>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</si>
  <si>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</si>
  <si>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</si>
  <si>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</si>
  <si>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</si>
  <si>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</si>
  <si>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</si>
  <si>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</si>
  <si>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</si>
  <si>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</si>
  <si>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</si>
  <si>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</si>
  <si>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</si>
  <si>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</si>
  <si>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</si>
  <si>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</si>
  <si>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</si>
  <si>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</si>
  <si>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</si>
  <si>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</si>
  <si>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</si>
  <si>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</si>
  <si>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</si>
  <si>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</si>
  <si>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</si>
  <si>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</si>
  <si>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</si>
  <si>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</si>
  <si>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</si>
  <si>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</si>
  <si>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</si>
  <si>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</si>
  <si>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</si>
  <si>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</si>
  <si>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</si>
  <si>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</si>
  <si>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</si>
  <si>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</si>
  <si>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</si>
  <si>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</si>
  <si>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</si>
  <si>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</si>
  <si>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</si>
  <si>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</si>
  <si>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</si>
  <si>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</si>
  <si>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</si>
  <si>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</si>
  <si>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</si>
  <si>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</si>
  <si>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</si>
  <si>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</si>
  <si>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</si>
  <si>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</si>
  <si>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</si>
  <si>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</si>
  <si>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</si>
  <si>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</si>
  <si>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</si>
  <si>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</si>
  <si>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</si>
  <si>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</si>
  <si>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</si>
  <si>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</si>
  <si>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</si>
  <si>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</si>
  <si>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</si>
  <si>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</si>
  <si>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</si>
  <si>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</si>
  <si>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</si>
  <si>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</si>
  <si>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</si>
  <si>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</si>
  <si>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</si>
  <si>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</si>
  <si>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</si>
  <si>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</si>
  <si>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</si>
  <si>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</si>
  <si>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</si>
  <si>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</si>
  <si>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</si>
  <si>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</si>
  <si>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</si>
  <si>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</si>
  <si>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</si>
  <si>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</si>
  <si>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</si>
  <si>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</si>
  <si>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</si>
  <si>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</si>
  <si>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</si>
  <si>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</si>
  <si>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</si>
  <si>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</si>
  <si>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</si>
  <si>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</si>
  <si>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</si>
  <si>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</si>
  <si>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</si>
  <si>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</si>
  <si>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</si>
  <si>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</si>
  <si>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</si>
  <si>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</si>
  <si>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</si>
  <si>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</si>
  <si>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</si>
  <si>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</si>
  <si>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</si>
  <si>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</si>
  <si>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</si>
  <si>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</si>
  <si>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</si>
  <si>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</si>
  <si>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</si>
  <si>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</si>
  <si>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</si>
  <si>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</si>
  <si>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</si>
  <si>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</si>
  <si>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</si>
  <si>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</si>
  <si>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</si>
  <si>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</si>
  <si>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</si>
  <si>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</si>
  <si>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</si>
  <si>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</si>
  <si>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</si>
  <si>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</si>
  <si>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</si>
  <si>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</si>
  <si>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</si>
  <si>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</si>
  <si>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</si>
  <si>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</si>
  <si>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</si>
  <si>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</si>
  <si>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</si>
  <si>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</si>
  <si>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</si>
  <si>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</si>
  <si>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</si>
  <si>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</si>
  <si>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</si>
  <si>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</si>
  <si>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</si>
  <si>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</si>
  <si>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</si>
  <si>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</si>
  <si>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</si>
  <si>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</si>
  <si>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</si>
  <si>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</si>
  <si>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</si>
  <si>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</si>
  <si>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</si>
  <si>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</si>
  <si>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</si>
  <si>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</si>
  <si>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</si>
  <si>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</si>
  <si>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</si>
  <si>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</si>
  <si>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</si>
  <si>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</si>
  <si>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</si>
  <si>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</si>
  <si>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</si>
  <si>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</si>
  <si>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</si>
  <si>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</si>
  <si>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</si>
  <si>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</si>
  <si>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</si>
  <si>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</si>
  <si>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</si>
  <si>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</si>
  <si>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</si>
  <si>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</si>
  <si>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</si>
  <si>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</si>
  <si>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</si>
  <si>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</si>
  <si>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</si>
  <si>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</si>
  <si>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</si>
  <si>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</si>
  <si>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</si>
  <si>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</si>
  <si>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</si>
  <si>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</si>
  <si>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</si>
  <si>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</si>
  <si>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</si>
  <si>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</si>
  <si>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</si>
  <si>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</si>
  <si>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</si>
  <si>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</si>
  <si>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</si>
  <si>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</si>
  <si>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</si>
  <si>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</si>
  <si>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</si>
  <si>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</si>
  <si>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</si>
  <si>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</si>
  <si>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</si>
  <si>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</si>
  <si>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</si>
  <si>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</si>
  <si>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</si>
  <si>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</si>
  <si>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</si>
  <si>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</si>
  <si>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</si>
  <si>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</si>
  <si>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</si>
  <si>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</si>
  <si>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</si>
  <si>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</si>
  <si>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</si>
  <si>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</si>
  <si>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</si>
  <si>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</si>
  <si>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</si>
  <si>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</si>
  <si>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</si>
  <si>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</si>
  <si>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</si>
  <si>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</si>
  <si>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</si>
  <si>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</si>
  <si>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</si>
  <si>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</si>
  <si>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</si>
  <si>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</si>
  <si>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</si>
  <si>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</si>
  <si>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</si>
  <si>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</si>
  <si>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</si>
  <si>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</si>
  <si>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</si>
  <si>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</si>
  <si>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</si>
  <si>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</si>
  <si>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</si>
  <si>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</si>
  <si>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</si>
  <si>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</si>
  <si>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</si>
  <si>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</si>
  <si>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</si>
  <si>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</si>
  <si>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</si>
  <si>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</si>
  <si>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</si>
  <si>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</si>
  <si>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</si>
  <si>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</si>
  <si>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</si>
  <si>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</si>
  <si>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</si>
  <si>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</si>
  <si>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</si>
  <si>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</si>
  <si>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</si>
  <si>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</si>
  <si>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</si>
  <si>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</si>
  <si>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</si>
  <si>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</si>
  <si>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</si>
  <si>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</si>
  <si>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</si>
  <si>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</si>
  <si>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</si>
  <si>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</si>
  <si>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</si>
  <si>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</si>
  <si>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</si>
  <si>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</si>
  <si>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</si>
  <si>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</si>
  <si>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</si>
  <si>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</si>
  <si>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</si>
  <si>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</si>
  <si>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</si>
  <si>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</si>
  <si>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</si>
  <si>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</si>
  <si>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</si>
  <si>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</si>
  <si>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</si>
  <si>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</si>
  <si>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</si>
  <si>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</si>
  <si>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</si>
  <si>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</si>
  <si>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</si>
  <si>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</si>
  <si>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</si>
  <si>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</si>
  <si>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</si>
  <si>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</si>
  <si>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</si>
  <si>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</si>
  <si>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</si>
  <si>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</si>
  <si>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</si>
  <si>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</si>
  <si>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</si>
  <si>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</si>
  <si>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</si>
  <si>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</si>
  <si>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</si>
  <si>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</si>
  <si>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</si>
  <si>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</si>
  <si>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</si>
  <si>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</si>
  <si>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</si>
  <si>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</si>
  <si>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</si>
  <si>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</si>
  <si>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</si>
  <si>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</si>
  <si>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</si>
  <si>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</si>
  <si>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</si>
  <si>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</si>
  <si>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</si>
  <si>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</si>
  <si>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</si>
  <si>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</si>
  <si>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</si>
  <si>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</si>
  <si>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</si>
  <si>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</si>
  <si>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</si>
  <si>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</si>
  <si>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</si>
  <si>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</si>
  <si>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</si>
  <si>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</si>
  <si>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</si>
  <si>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</si>
  <si>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</si>
  <si>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</si>
  <si>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</si>
  <si>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</si>
  <si>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</si>
  <si>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</si>
  <si>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</si>
  <si>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</si>
  <si>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</si>
  <si>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</si>
  <si>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</si>
  <si>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</si>
  <si>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</si>
  <si>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</si>
  <si>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</si>
  <si>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</si>
  <si>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</si>
  <si>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</si>
  <si>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</si>
  <si>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</si>
  <si>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</si>
  <si>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</si>
  <si>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</si>
  <si>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</si>
  <si>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</si>
  <si>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</si>
  <si>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</si>
  <si>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</si>
  <si>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</si>
  <si>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</si>
  <si>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</si>
  <si>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</si>
  <si>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</si>
  <si>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</si>
  <si>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</si>
  <si>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</si>
  <si>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</si>
  <si>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</si>
  <si>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</si>
  <si>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</si>
  <si>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</si>
  <si>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</si>
  <si>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</si>
  <si>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</si>
  <si>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</si>
  <si>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</si>
  <si>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</si>
  <si>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</si>
  <si>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</si>
  <si>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</si>
  <si>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</si>
  <si>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</si>
  <si>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</si>
  <si>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</si>
  <si>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</si>
  <si>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</si>
  <si>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</si>
  <si>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</si>
  <si>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</si>
  <si>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</si>
  <si>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</si>
  <si>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</si>
  <si>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</si>
  <si>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</si>
  <si>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</si>
  <si>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</si>
  <si>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</si>
  <si>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</si>
  <si>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</si>
  <si>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</si>
  <si>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</si>
  <si>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</si>
  <si>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</si>
  <si>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</si>
  <si>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</si>
  <si>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</si>
  <si>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</si>
  <si>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</si>
  <si>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</si>
  <si>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</si>
  <si>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</si>
  <si>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</si>
  <si>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</si>
  <si>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</si>
  <si>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</si>
  <si>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</si>
  <si>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</si>
  <si>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</si>
  <si>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</si>
  <si>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</si>
  <si>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</si>
  <si>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</si>
  <si>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</si>
  <si>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</si>
  <si>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</si>
  <si>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</si>
  <si>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</si>
  <si>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</si>
  <si>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</si>
  <si>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</si>
  <si>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</si>
  <si>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</si>
  <si>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</si>
  <si>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</si>
  <si>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</si>
  <si>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</si>
  <si>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</si>
  <si>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</si>
  <si>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</si>
  <si>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</si>
  <si>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</si>
  <si>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</si>
  <si>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</si>
  <si>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</si>
  <si>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</si>
  <si>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</si>
  <si>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</si>
  <si>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</si>
  <si>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</si>
  <si>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</si>
  <si>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</si>
  <si>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</si>
  <si>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</si>
  <si>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</si>
  <si>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</si>
  <si>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</si>
  <si>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</si>
  <si>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</si>
  <si>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</si>
  <si>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</si>
  <si>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</si>
  <si>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</si>
  <si>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</si>
  <si>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</si>
  <si>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</si>
  <si>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</si>
  <si>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</si>
  <si>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</si>
  <si>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</si>
  <si>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</si>
  <si>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</si>
  <si>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</si>
  <si>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</si>
  <si>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</si>
  <si>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</si>
  <si>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</si>
  <si>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</si>
  <si>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</si>
  <si>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</si>
  <si>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</si>
  <si>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</si>
  <si>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</si>
  <si>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</si>
  <si>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</si>
  <si>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</si>
  <si>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</si>
  <si>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</si>
  <si>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</si>
  <si>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</si>
  <si>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</si>
  <si>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</si>
  <si>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</si>
  <si>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</si>
  <si>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</si>
  <si>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</si>
  <si>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</si>
  <si>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</si>
  <si>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</si>
  <si>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</si>
  <si>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</si>
  <si>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</si>
  <si>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</si>
  <si>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</si>
  <si>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</si>
  <si>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</si>
  <si>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</si>
  <si>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</si>
  <si>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</si>
  <si>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</si>
  <si>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</si>
  <si>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</si>
  <si>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</si>
  <si>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</si>
  <si>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</si>
  <si>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</si>
  <si>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</si>
  <si>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</si>
  <si>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</si>
  <si>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</si>
  <si>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</si>
  <si>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</si>
  <si>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</si>
  <si>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</si>
  <si>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</si>
  <si>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</si>
  <si>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</si>
  <si>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</si>
  <si>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</si>
  <si>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</si>
  <si>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</si>
  <si>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</si>
  <si>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</si>
  <si>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</si>
  <si>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</si>
  <si>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</si>
  <si>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</si>
  <si>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</si>
  <si>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</si>
  <si>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</si>
  <si>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</si>
  <si>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</si>
  <si>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</si>
  <si>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</si>
  <si>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</si>
  <si>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</si>
  <si>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</si>
  <si>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</si>
  <si>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</si>
  <si>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</si>
  <si>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</si>
  <si>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</si>
  <si>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</si>
  <si>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</si>
  <si>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</si>
  <si>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</si>
  <si>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</si>
  <si>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</si>
  <si>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</si>
  <si>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</si>
  <si>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</si>
  <si>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</si>
  <si>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</si>
  <si>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</si>
  <si>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</si>
  <si>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</si>
  <si>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</si>
  <si>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</si>
  <si>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</si>
  <si>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</si>
  <si>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</si>
  <si>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</si>
  <si>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</si>
  <si>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</si>
  <si>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</si>
  <si>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</si>
  <si>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</si>
  <si>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</si>
  <si>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</si>
  <si>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</si>
  <si>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</si>
  <si>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</si>
  <si>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</si>
  <si>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</si>
  <si>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</si>
  <si>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</si>
  <si>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</si>
  <si>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</si>
  <si>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</si>
  <si>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</si>
  <si>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</si>
  <si>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</si>
  <si>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</si>
  <si>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</si>
  <si>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</si>
  <si>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</si>
  <si>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</si>
  <si>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</si>
  <si>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</si>
  <si>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</si>
  <si>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</si>
  <si>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</si>
  <si>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</si>
  <si>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</si>
  <si>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</si>
  <si>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</si>
  <si>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</si>
  <si>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</si>
  <si>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</si>
  <si>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</si>
  <si>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</si>
  <si>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</si>
  <si>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</si>
  <si>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</si>
  <si>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</si>
  <si>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</si>
  <si>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</si>
  <si>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</si>
  <si>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</si>
  <si>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</si>
  <si>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</si>
  <si>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</si>
  <si>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</si>
  <si>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</si>
  <si>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</si>
  <si>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</si>
  <si>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</si>
  <si>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</si>
  <si>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</si>
  <si>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</si>
  <si>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</si>
  <si>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</si>
  <si>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</si>
  <si>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</si>
  <si>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</si>
  <si>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</si>
  <si>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</si>
  <si>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</si>
  <si>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</si>
  <si>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</si>
  <si>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</si>
  <si>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</si>
  <si>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</si>
  <si>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</si>
  <si>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</si>
  <si>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</si>
  <si>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</si>
  <si>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</si>
  <si>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</si>
  <si>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</si>
  <si>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</si>
  <si>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</si>
  <si>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</si>
  <si>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</si>
  <si>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</si>
  <si>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</si>
  <si>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</si>
  <si>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</si>
  <si>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</si>
  <si>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</si>
  <si>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</si>
  <si>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</si>
  <si>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</si>
  <si>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</si>
  <si>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</si>
  <si>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</si>
  <si>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</si>
  <si>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</si>
  <si>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</si>
  <si>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</si>
  <si>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</si>
  <si>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</si>
  <si>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</si>
  <si>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</si>
  <si>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</si>
  <si>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</si>
  <si>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</si>
  <si>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</si>
  <si>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</si>
  <si>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</si>
  <si>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</si>
  <si>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</si>
  <si>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</si>
  <si>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</si>
  <si>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</si>
  <si>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</si>
  <si>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</si>
  <si>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</si>
  <si>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</si>
  <si>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</si>
  <si>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</si>
  <si>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</si>
  <si>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</si>
  <si>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</si>
  <si>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</si>
  <si>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</si>
  <si>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</si>
  <si>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</si>
  <si>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</si>
  <si>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</si>
  <si>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</si>
  <si>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</si>
  <si>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</si>
  <si>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</si>
  <si>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</si>
  <si>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</si>
  <si>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</si>
  <si>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</si>
  <si>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</si>
  <si>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</si>
  <si>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</si>
  <si>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</si>
  <si>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</si>
  <si>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</si>
  <si>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</si>
  <si>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</si>
  <si>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</si>
  <si>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</si>
  <si>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</si>
  <si>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</si>
  <si>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</si>
  <si>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</si>
  <si>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</si>
  <si>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</si>
  <si>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</si>
  <si>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</si>
  <si>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</si>
  <si>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</si>
  <si>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</si>
  <si>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</si>
  <si>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</si>
  <si>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</si>
  <si>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</si>
  <si>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</si>
  <si>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</si>
  <si>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</si>
  <si>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</si>
  <si>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</si>
  <si>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</si>
  <si>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</si>
  <si>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</si>
  <si>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</si>
  <si>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</si>
  <si>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</si>
  <si>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</si>
  <si>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</si>
  <si>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</si>
  <si>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</si>
  <si>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</si>
  <si>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</si>
  <si>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</si>
  <si>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</si>
  <si>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</si>
  <si>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</si>
  <si>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</si>
  <si>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</si>
  <si>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</si>
  <si>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</si>
  <si>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</si>
  <si>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</si>
  <si>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</si>
  <si>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</si>
  <si>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</si>
  <si>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</si>
  <si>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</si>
  <si>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</si>
  <si>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</si>
  <si>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</si>
  <si>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</si>
  <si>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</si>
  <si>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</si>
  <si>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</si>
  <si>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</si>
  <si>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</si>
  <si>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</si>
  <si>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</si>
  <si>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</si>
  <si>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</si>
  <si>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</si>
  <si>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</si>
  <si>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</si>
  <si>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</si>
  <si>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</si>
  <si>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</si>
  <si>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</si>
  <si>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</si>
  <si>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</si>
  <si>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</si>
  <si>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</si>
  <si>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</si>
  <si>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</si>
  <si>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</si>
  <si>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</si>
  <si>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</si>
  <si>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</si>
  <si>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</si>
  <si>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</si>
  <si>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</si>
  <si>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</si>
  <si>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</si>
  <si>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</si>
  <si>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</si>
  <si>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</si>
  <si>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</si>
  <si>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</si>
  <si>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</si>
  <si>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</si>
  <si>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</si>
  <si>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</si>
  <si>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</si>
  <si>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</si>
  <si>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</si>
  <si>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</si>
  <si>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</si>
  <si>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</si>
  <si>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</si>
  <si>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</si>
  <si>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</si>
  <si>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</si>
  <si>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</si>
  <si>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</si>
  <si>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</si>
  <si>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</si>
  <si>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</si>
  <si>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</si>
  <si>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</si>
  <si>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</si>
  <si>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</si>
  <si>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</si>
  <si>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</si>
  <si>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</si>
  <si>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</si>
  <si>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</si>
  <si>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</si>
  <si>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</si>
  <si>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</si>
  <si>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</si>
  <si>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</si>
  <si>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</si>
  <si>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</si>
  <si>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</si>
  <si>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</si>
  <si>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</si>
  <si>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</si>
  <si>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</si>
  <si>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</si>
  <si>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</si>
  <si>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</si>
  <si>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</si>
  <si>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</si>
  <si>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</si>
  <si>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</si>
  <si>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</si>
  <si>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</si>
  <si>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</si>
  <si>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</si>
  <si>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</si>
  <si>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</si>
  <si>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</si>
  <si>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</si>
  <si>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</si>
  <si>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</si>
  <si>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</si>
  <si>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</si>
  <si>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</si>
  <si>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</si>
  <si>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</si>
  <si>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</si>
  <si>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</si>
  <si>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</si>
  <si>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</si>
  <si>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</si>
  <si>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</si>
  <si>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</si>
  <si>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</si>
  <si>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</si>
  <si>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</si>
  <si>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</si>
  <si>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</si>
  <si>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</si>
  <si>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</si>
  <si>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</si>
  <si>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</si>
  <si>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</si>
  <si>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</si>
  <si>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</si>
  <si>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</si>
  <si>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</si>
  <si>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</si>
  <si>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</si>
  <si>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</si>
  <si>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</si>
  <si>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</si>
  <si>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</si>
  <si>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</si>
  <si>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</si>
  <si>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</si>
  <si>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</si>
  <si>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</si>
  <si>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</si>
  <si>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</si>
  <si>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</si>
  <si>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</si>
  <si>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</si>
  <si>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</si>
  <si>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</si>
  <si>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</si>
  <si>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</si>
  <si>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</si>
  <si>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</si>
  <si>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</si>
  <si>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</si>
  <si>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</si>
  <si>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</si>
  <si>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</si>
  <si>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</si>
  <si>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</si>
  <si>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</si>
  <si>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</si>
  <si>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</si>
  <si>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</si>
  <si>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</si>
  <si>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</si>
  <si>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</si>
  <si>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</si>
  <si>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</si>
  <si>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</si>
  <si>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</si>
  <si>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</si>
  <si>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</si>
  <si>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</si>
  <si>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</si>
  <si>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</si>
  <si>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</si>
  <si>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</si>
  <si>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</si>
  <si>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</si>
  <si>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</si>
  <si>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</si>
  <si>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</si>
  <si>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</si>
  <si>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</si>
  <si>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</si>
  <si>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</si>
  <si>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</si>
  <si>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</si>
  <si>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</si>
  <si>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</si>
  <si>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</si>
  <si>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</si>
  <si>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</si>
  <si>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</si>
  <si>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</si>
  <si>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</si>
  <si>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</si>
  <si>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</si>
  <si>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</si>
  <si>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</si>
  <si>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</si>
  <si>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</si>
  <si>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</si>
  <si>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</si>
  <si>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</si>
  <si>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</si>
  <si>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</si>
  <si>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</si>
  <si>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</si>
  <si>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</si>
  <si>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</si>
  <si>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</si>
  <si>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</si>
  <si>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</si>
  <si>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</si>
  <si>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</si>
  <si>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</si>
  <si>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</si>
  <si>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</si>
  <si>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</si>
  <si>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</si>
  <si>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</si>
  <si>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</si>
  <si>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</si>
  <si>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</si>
  <si>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</si>
  <si>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</si>
  <si>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</si>
  <si>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</si>
  <si>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</si>
  <si>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</si>
  <si>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</si>
  <si>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</si>
  <si>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</si>
  <si>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</si>
  <si>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</si>
  <si>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</si>
  <si>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</si>
  <si>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</si>
  <si>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</si>
  <si>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</si>
  <si>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</si>
  <si>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</si>
  <si>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</si>
  <si>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</si>
  <si>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</si>
  <si>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</si>
  <si>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</si>
  <si>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</si>
  <si>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</si>
  <si>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</si>
  <si>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</si>
  <si>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</si>
  <si>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</si>
  <si>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</si>
  <si>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</si>
  <si>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</si>
  <si>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</si>
  <si>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</si>
  <si>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</si>
  <si>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</si>
  <si>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</si>
  <si>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</si>
  <si>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</si>
  <si>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</si>
  <si>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</si>
  <si>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</si>
  <si>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</si>
  <si>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</si>
  <si>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</si>
  <si>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</si>
  <si>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</si>
  <si>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</si>
  <si>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</si>
  <si>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</si>
  <si>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</si>
  <si>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</si>
  <si>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</si>
  <si>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</si>
  <si>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</si>
  <si>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</si>
  <si>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</si>
  <si>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</si>
  <si>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</si>
  <si>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</si>
  <si>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</si>
  <si>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</si>
  <si>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</si>
  <si>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</si>
  <si>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</si>
  <si>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</si>
  <si>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</si>
  <si>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</si>
  <si>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</si>
  <si>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</si>
  <si>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</si>
  <si>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</si>
  <si>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</si>
  <si>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</si>
  <si>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</si>
  <si>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</si>
  <si>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</si>
  <si>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</si>
  <si>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</si>
  <si>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</si>
  <si>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</si>
  <si>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</si>
  <si>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</si>
  <si>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</si>
  <si>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</si>
  <si>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</si>
  <si>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</si>
  <si>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</si>
  <si>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</si>
  <si>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</si>
  <si>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</si>
  <si>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</si>
  <si>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</si>
  <si>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</si>
  <si>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</si>
  <si>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</si>
  <si>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</si>
  <si>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</si>
  <si>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</si>
  <si>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</si>
  <si>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</si>
  <si>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</si>
  <si>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</si>
  <si>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</si>
  <si>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</si>
  <si>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</si>
  <si>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</si>
  <si>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</si>
  <si>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</si>
  <si>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</si>
  <si>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</si>
  <si>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</si>
  <si>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</si>
  <si>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</si>
  <si>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</si>
  <si>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</si>
  <si>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</si>
  <si>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</si>
  <si>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</si>
  <si>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</si>
  <si>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</si>
  <si>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</si>
  <si>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</si>
  <si>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</si>
  <si>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</si>
  <si>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</si>
  <si>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</si>
  <si>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</si>
  <si>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</si>
  <si>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</si>
  <si>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</si>
  <si>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</si>
  <si>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</si>
  <si>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</si>
  <si>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</si>
  <si>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</si>
  <si>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</si>
  <si>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</si>
  <si>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</si>
  <si>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</si>
  <si>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</si>
  <si>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</si>
  <si>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</si>
  <si>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</si>
  <si>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</si>
  <si>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</si>
  <si>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</si>
  <si>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</si>
  <si>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</si>
  <si>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</si>
  <si>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</si>
  <si>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</si>
  <si>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</si>
  <si>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</si>
  <si>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</si>
  <si>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</si>
  <si>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</si>
  <si>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</si>
  <si>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</si>
  <si>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</si>
  <si>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</si>
  <si>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</si>
  <si>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</si>
  <si>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</si>
  <si>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</si>
  <si>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</si>
  <si>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</si>
  <si>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</si>
  <si>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</si>
  <si>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</si>
  <si>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</si>
  <si>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</si>
  <si>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</si>
  <si>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</si>
  <si>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</si>
  <si>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</si>
  <si>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</si>
  <si>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</si>
  <si>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</si>
  <si>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</si>
  <si>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</si>
  <si>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</si>
  <si>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</si>
  <si>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</si>
  <si>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</si>
  <si>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</si>
  <si>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</si>
  <si>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</si>
  <si>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</si>
  <si>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</si>
  <si>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</si>
  <si>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</si>
  <si>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</si>
  <si>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</si>
  <si>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</si>
  <si>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</si>
  <si>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</si>
  <si>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</si>
  <si>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</si>
  <si>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</si>
  <si>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</si>
  <si>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</si>
  <si>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</si>
  <si>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</si>
  <si>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</si>
  <si>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</si>
  <si>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</si>
  <si>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</si>
  <si>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</si>
  <si>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</si>
  <si>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</si>
  <si>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</si>
  <si>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</si>
  <si>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</si>
  <si>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</si>
  <si>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</si>
  <si>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</si>
  <si>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</si>
  <si>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</si>
  <si>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</si>
  <si>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</si>
  <si>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</si>
  <si>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</si>
  <si>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</si>
  <si>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</si>
  <si>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</si>
  <si>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</si>
  <si>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</si>
  <si>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</si>
  <si>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</si>
  <si>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</si>
  <si>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</si>
  <si>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</si>
  <si>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</si>
  <si>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</si>
  <si>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</si>
  <si>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</si>
  <si>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</si>
  <si>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</si>
  <si>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</si>
  <si>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</si>
  <si>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</si>
  <si>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</si>
  <si>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</si>
  <si>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</si>
  <si>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</si>
  <si>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</si>
  <si>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</si>
  <si>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</si>
  <si>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</si>
  <si>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</si>
  <si>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</si>
  <si>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</si>
  <si>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</si>
  <si>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</si>
  <si>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</si>
  <si>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</si>
  <si>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</si>
  <si>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</si>
  <si>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</si>
  <si>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</si>
  <si>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</si>
  <si>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</si>
  <si>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</si>
  <si>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</si>
  <si>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</si>
  <si>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</si>
  <si>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</si>
  <si>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</si>
  <si>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</si>
  <si>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</si>
  <si>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</si>
  <si>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</si>
  <si>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</si>
  <si>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</si>
  <si>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</si>
  <si>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</si>
  <si>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</si>
  <si>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</si>
  <si>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</si>
  <si>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</si>
  <si>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</si>
  <si>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</si>
  <si>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</si>
  <si>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</si>
  <si>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</si>
  <si>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</si>
  <si>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</si>
  <si>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</si>
  <si>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</si>
  <si>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</si>
  <si>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</si>
  <si>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</si>
  <si>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</si>
  <si>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</si>
  <si>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</si>
  <si>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</si>
  <si>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</si>
  <si>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</si>
  <si>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</si>
  <si>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</si>
  <si>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</si>
  <si>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</si>
  <si>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</si>
  <si>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</si>
  <si>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</si>
  <si>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</si>
  <si>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</si>
  <si>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</si>
  <si>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</si>
  <si>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</si>
  <si>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</si>
  <si>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</si>
  <si>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</si>
  <si>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</si>
  <si>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</si>
  <si>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</si>
  <si>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</si>
  <si>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</si>
  <si>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</si>
  <si>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</si>
  <si>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</si>
  <si>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</si>
  <si>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</si>
  <si>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</si>
  <si>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</si>
  <si>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</si>
  <si>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</si>
  <si>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</si>
  <si>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</si>
  <si>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</si>
  <si>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</si>
  <si>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</si>
  <si>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</si>
  <si>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</si>
  <si>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</si>
  <si>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</si>
  <si>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</si>
  <si>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</si>
  <si>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</si>
  <si>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</si>
  <si>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</si>
  <si>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</si>
  <si>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</si>
  <si>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</si>
  <si>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</si>
  <si>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</si>
  <si>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</si>
  <si>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</si>
  <si>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</si>
  <si>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</si>
  <si>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</si>
  <si>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</si>
  <si>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</si>
  <si>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</si>
  <si>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</si>
  <si>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</si>
  <si>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</si>
  <si>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</si>
  <si>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</si>
  <si>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</si>
  <si>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</si>
  <si>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</si>
  <si>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</si>
  <si>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</si>
  <si>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</si>
  <si>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</si>
  <si>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</si>
  <si>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</si>
  <si>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</si>
  <si>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</si>
  <si>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</si>
  <si>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</si>
  <si>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</si>
  <si>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</si>
  <si>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</si>
  <si>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</si>
  <si>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</si>
  <si>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</si>
  <si>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</si>
  <si>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</si>
  <si>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</si>
  <si>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</si>
  <si>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</si>
  <si>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</si>
  <si>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</si>
  <si>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</si>
  <si>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</si>
  <si>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</si>
  <si>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</si>
  <si>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</si>
  <si>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</si>
  <si>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</si>
  <si>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</si>
  <si>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</si>
  <si>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</si>
  <si>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</si>
  <si>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</si>
  <si>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</si>
  <si>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</si>
  <si>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</si>
  <si>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</si>
  <si>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</si>
  <si>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</si>
  <si>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</si>
  <si>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</si>
  <si>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</si>
  <si>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</si>
  <si>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</si>
  <si>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</si>
  <si>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</si>
  <si>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</si>
  <si>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</si>
  <si>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</si>
  <si>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</si>
  <si>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</si>
  <si>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</si>
  <si>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</si>
  <si>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</si>
  <si>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</si>
  <si>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</si>
  <si>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</si>
  <si>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</si>
  <si>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</si>
  <si>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</si>
  <si>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</si>
  <si>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</si>
  <si>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</si>
  <si>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</si>
  <si>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</si>
  <si>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</si>
  <si>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</si>
  <si>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</si>
  <si>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</si>
  <si>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</si>
  <si>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</si>
  <si>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</si>
  <si>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</si>
  <si>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</si>
  <si>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</si>
  <si>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</si>
  <si>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</si>
  <si>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</si>
  <si>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</si>
  <si>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</si>
  <si>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</si>
  <si>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</si>
  <si>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</si>
  <si>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</si>
  <si>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</si>
  <si>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</si>
  <si>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</si>
  <si>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</si>
  <si>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</si>
  <si>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</si>
  <si>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</si>
  <si>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</si>
  <si>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</si>
  <si>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</si>
  <si>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</si>
  <si>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</si>
  <si>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</si>
  <si>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</si>
  <si>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</si>
  <si>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</si>
  <si>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</si>
  <si>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</si>
  <si>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</si>
  <si>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</si>
  <si>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</si>
  <si>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</si>
  <si>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</si>
  <si>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</si>
  <si>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</si>
  <si>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</si>
  <si>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</si>
  <si>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</si>
  <si>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</si>
  <si>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</si>
  <si>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</si>
  <si>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</si>
  <si>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</si>
  <si>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</si>
  <si>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</si>
  <si>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</si>
  <si>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</si>
  <si>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</si>
  <si>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</si>
  <si>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</si>
  <si>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</si>
  <si>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</si>
  <si>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</si>
  <si>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</si>
  <si>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</si>
  <si>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</si>
  <si>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</si>
  <si>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</si>
  <si>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</si>
  <si>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</si>
  <si>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</si>
  <si>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</si>
  <si>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</si>
  <si>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</si>
  <si>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</si>
  <si>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</si>
  <si>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</si>
  <si>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</si>
  <si>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</si>
  <si>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</si>
  <si>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</si>
  <si>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</si>
  <si>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</si>
  <si>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</si>
  <si>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</si>
  <si>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</si>
  <si>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</si>
  <si>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</si>
  <si>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</si>
  <si>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</si>
  <si>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</si>
  <si>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</si>
  <si>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</si>
  <si>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</si>
  <si>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</si>
  <si>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</si>
  <si>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</si>
  <si>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</si>
  <si>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</si>
  <si>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</si>
  <si>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</si>
  <si>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</si>
  <si>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</si>
  <si>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</si>
  <si>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</si>
  <si>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</si>
  <si>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</si>
  <si>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</si>
  <si>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</si>
  <si>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</si>
  <si>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</si>
  <si>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</si>
  <si>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</si>
  <si>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</si>
  <si>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</si>
  <si>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</si>
  <si>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</si>
  <si>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</si>
  <si>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</si>
  <si>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</si>
  <si>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</si>
  <si>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</si>
  <si>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</si>
  <si>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</si>
  <si>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</si>
  <si>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</si>
  <si>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</si>
  <si>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</si>
  <si>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</si>
  <si>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</si>
  <si>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</si>
  <si>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</si>
  <si>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</si>
  <si>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</si>
  <si>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</si>
  <si>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</si>
  <si>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</si>
  <si>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</si>
  <si>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</si>
  <si>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</si>
  <si>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</si>
  <si>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</si>
  <si>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</si>
  <si>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</si>
  <si>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</si>
  <si>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</si>
  <si>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</si>
  <si>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</si>
  <si>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</si>
  <si>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</si>
  <si>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</si>
  <si>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</si>
  <si>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</si>
  <si>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</si>
  <si>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</si>
  <si>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</si>
  <si>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</si>
  <si>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</si>
  <si>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</si>
  <si>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</si>
  <si>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</si>
  <si>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</si>
  <si>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</si>
  <si>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</si>
  <si>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</si>
  <si>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</si>
  <si>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</si>
  <si>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</si>
  <si>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</si>
  <si>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</si>
  <si>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</si>
  <si>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</si>
  <si>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</si>
  <si>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</si>
  <si>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</si>
  <si>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</si>
  <si>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</si>
  <si>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</si>
  <si>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</si>
  <si>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</si>
  <si>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</si>
  <si>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</si>
  <si>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</si>
  <si>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</si>
  <si>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</si>
  <si>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</si>
  <si>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</si>
  <si>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</si>
  <si>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</si>
  <si>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</si>
  <si>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</si>
  <si>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</si>
  <si>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</si>
  <si>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</si>
  <si>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</si>
  <si>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</si>
  <si>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</si>
  <si>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</si>
  <si>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</si>
  <si>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</si>
  <si>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</si>
  <si>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</si>
  <si>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</si>
  <si>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</si>
  <si>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</si>
  <si>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</si>
  <si>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</si>
  <si>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</si>
  <si>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</si>
  <si>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</si>
  <si>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</si>
  <si>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</si>
  <si>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</si>
  <si>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</si>
  <si>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</si>
  <si>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</si>
  <si>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</si>
  <si>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</si>
  <si>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</si>
  <si>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</si>
  <si>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</si>
  <si>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</si>
  <si>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</si>
  <si>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</si>
  <si>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</si>
  <si>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</si>
  <si>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</si>
  <si>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</si>
  <si>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</si>
  <si>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</si>
  <si>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</si>
  <si>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</si>
  <si>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</si>
  <si>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</si>
  <si>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</si>
  <si>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</si>
  <si>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</si>
  <si>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</si>
  <si>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</si>
  <si>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</si>
  <si>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</si>
  <si>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</si>
  <si>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</si>
  <si>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</si>
  <si>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</si>
  <si>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</si>
  <si>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</si>
  <si>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</si>
  <si>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</si>
  <si>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</si>
  <si>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</si>
  <si>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</si>
  <si>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</si>
  <si>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</si>
  <si>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</si>
  <si>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</si>
  <si>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</si>
  <si>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</si>
  <si>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</si>
  <si>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</si>
  <si>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</si>
  <si>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</si>
  <si>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</si>
  <si>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</si>
  <si>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</si>
  <si>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</si>
  <si>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</si>
  <si>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</si>
  <si>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</si>
  <si>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</si>
  <si>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</si>
  <si>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</si>
  <si>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</si>
  <si>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</si>
  <si>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</si>
  <si>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</si>
  <si>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</si>
  <si>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</si>
  <si>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</si>
  <si>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</si>
  <si>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</si>
  <si>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</si>
  <si>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</si>
  <si>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</si>
  <si>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</si>
  <si>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</si>
  <si>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</si>
  <si>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</si>
  <si>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</si>
  <si>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</si>
  <si>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</si>
  <si>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</si>
  <si>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</si>
  <si>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</si>
  <si>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</si>
  <si>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</si>
  <si>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</si>
  <si>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</si>
  <si>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</si>
  <si>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</si>
  <si>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</si>
  <si>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</si>
  <si>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</si>
  <si>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</si>
  <si>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</si>
  <si>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</si>
  <si>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</si>
  <si>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</si>
  <si>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</si>
  <si>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</si>
  <si>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</si>
  <si>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</si>
  <si>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</si>
  <si>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</si>
  <si>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</si>
  <si>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</si>
  <si>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</si>
  <si>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</si>
  <si>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</si>
  <si>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</si>
  <si>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</si>
  <si>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</si>
  <si>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</si>
  <si>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</si>
  <si>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</si>
  <si>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</si>
  <si>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</si>
  <si>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</si>
  <si>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</si>
  <si>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</si>
  <si>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</si>
  <si>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</si>
  <si>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</si>
  <si>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</si>
  <si>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</si>
  <si>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</si>
  <si>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</si>
  <si>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</si>
  <si>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</si>
  <si>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</si>
  <si>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</si>
  <si>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</si>
  <si>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</si>
  <si>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</si>
  <si>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</si>
  <si>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</si>
  <si>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</si>
  <si>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</si>
  <si>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</si>
  <si>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</si>
  <si>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</si>
  <si>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</si>
  <si>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</si>
  <si>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</si>
  <si>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</si>
  <si>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</si>
  <si>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</si>
  <si>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</si>
  <si>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</si>
  <si>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</si>
  <si>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</si>
  <si>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</si>
  <si>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</si>
  <si>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</si>
  <si>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</si>
  <si>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</si>
  <si>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</si>
  <si>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</si>
  <si>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</si>
  <si>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</si>
  <si>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</si>
  <si>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</si>
  <si>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</si>
  <si>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</si>
  <si>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</si>
  <si>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</si>
  <si>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</si>
  <si>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</si>
  <si>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</si>
  <si>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</si>
  <si>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</si>
  <si>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</si>
  <si>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</si>
  <si>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</si>
  <si>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</si>
  <si>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</si>
  <si>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</si>
  <si>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</si>
  <si>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</si>
  <si>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</si>
  <si>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</si>
  <si>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</si>
  <si>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</si>
  <si>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</si>
  <si>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</si>
  <si>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</si>
  <si>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</si>
  <si>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</si>
  <si>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</si>
  <si>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</si>
  <si>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</si>
  <si>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</si>
  <si>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</si>
  <si>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</si>
  <si>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</si>
  <si>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</si>
  <si>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</si>
  <si>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</si>
  <si>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</si>
  <si>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</si>
  <si>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</si>
  <si>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</si>
  <si>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</si>
  <si>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</si>
  <si>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</si>
  <si>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</si>
  <si>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</si>
  <si>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</si>
  <si>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</si>
  <si>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</si>
  <si>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</si>
  <si>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</si>
  <si>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</si>
  <si>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</si>
  <si>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</si>
  <si>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</si>
  <si>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</si>
  <si>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</si>
  <si>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</si>
  <si>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</si>
  <si>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</si>
  <si>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</si>
  <si>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</si>
  <si>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</si>
  <si>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</si>
  <si>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</si>
  <si>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</si>
  <si>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</si>
  <si>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</si>
  <si>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</si>
  <si>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</si>
  <si>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</si>
  <si>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</si>
  <si>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</si>
  <si>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</si>
  <si>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</si>
  <si>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</si>
  <si>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</si>
  <si>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</si>
  <si>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</si>
  <si>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</si>
  <si>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</si>
  <si>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</si>
  <si>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</si>
  <si>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</si>
  <si>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</si>
  <si>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</si>
  <si>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</si>
  <si>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</si>
  <si>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</si>
  <si>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</si>
  <si>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</si>
  <si>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</si>
  <si>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</si>
  <si>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</si>
  <si>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</si>
  <si>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</si>
  <si>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</si>
  <si>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</si>
  <si>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</si>
  <si>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</si>
  <si>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</si>
  <si>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</si>
  <si>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</si>
  <si>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</si>
  <si>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</si>
  <si>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</si>
  <si>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</si>
  <si>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</si>
  <si>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</si>
  <si>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</si>
  <si>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</si>
  <si>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</si>
  <si>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</si>
  <si>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</si>
  <si>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</si>
  <si>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</si>
  <si>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</si>
  <si>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</si>
  <si>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</si>
  <si>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</si>
  <si>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</si>
  <si>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</si>
  <si>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</si>
  <si>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</si>
  <si>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</si>
  <si>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</si>
  <si>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</si>
  <si>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</si>
  <si>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</si>
  <si>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</si>
  <si>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</si>
  <si>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</si>
  <si>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</si>
  <si>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</si>
  <si>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</si>
  <si>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</si>
  <si>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</si>
  <si>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</si>
  <si>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</si>
  <si>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</si>
  <si>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</si>
  <si>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</si>
  <si>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</si>
  <si>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</si>
  <si>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</si>
  <si>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</si>
  <si>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</si>
  <si>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</si>
  <si>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</si>
  <si>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</si>
  <si>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</si>
  <si>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</si>
  <si>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</si>
  <si>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</si>
  <si>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</si>
  <si>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</si>
  <si>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</si>
  <si>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</si>
  <si>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</si>
  <si>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</si>
  <si>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</si>
  <si>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</si>
  <si>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</si>
  <si>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</si>
  <si>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</si>
  <si>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</si>
  <si>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</si>
  <si>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</si>
  <si>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</si>
  <si>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</si>
  <si>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</si>
  <si>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</si>
  <si>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</si>
  <si>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</si>
  <si>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</si>
  <si>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</si>
  <si>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</si>
  <si>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</si>
  <si>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</si>
  <si>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</si>
  <si>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</si>
  <si>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</si>
  <si>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</si>
  <si>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</si>
  <si>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</si>
  <si>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</si>
  <si>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</si>
  <si>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</si>
  <si>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</si>
  <si>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</si>
  <si>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</si>
  <si>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</si>
  <si>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</si>
  <si>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</si>
  <si>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</si>
  <si>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</si>
  <si>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</si>
  <si>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</si>
  <si>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</si>
  <si>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</si>
  <si>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</si>
  <si>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</si>
  <si>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</si>
  <si>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</si>
  <si>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</si>
  <si>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</si>
  <si>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</si>
  <si>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</si>
  <si>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</si>
  <si>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</si>
  <si>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</si>
  <si>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</si>
  <si>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</si>
  <si>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</si>
  <si>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</si>
  <si>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</si>
  <si>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</si>
  <si>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</si>
  <si>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</si>
  <si>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</si>
  <si>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</si>
  <si>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</si>
  <si>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</si>
  <si>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</si>
  <si>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</si>
  <si>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</si>
  <si>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</si>
  <si>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</si>
  <si>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</si>
  <si>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</si>
  <si>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</si>
  <si>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</si>
  <si>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</si>
  <si>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</si>
  <si>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</si>
  <si>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</si>
  <si>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</si>
  <si>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</si>
  <si>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</si>
  <si>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</si>
  <si>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</si>
  <si>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</si>
  <si>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</si>
  <si>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</si>
  <si>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</si>
  <si>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</si>
  <si>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</si>
  <si>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</si>
  <si>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</si>
  <si>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</si>
  <si>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</si>
  <si>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</si>
  <si>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</si>
  <si>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</si>
  <si>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</si>
  <si>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</si>
  <si>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</si>
  <si>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</si>
  <si>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</si>
  <si>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</si>
  <si>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</si>
  <si>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</si>
  <si>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</si>
  <si>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</si>
  <si>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</si>
  <si>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</si>
  <si>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</si>
  <si>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</si>
  <si>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</si>
  <si>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</si>
  <si>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</si>
  <si>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</si>
  <si>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</si>
  <si>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</si>
  <si>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</si>
  <si>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</si>
  <si>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</si>
  <si>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</si>
  <si>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</si>
  <si>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</si>
  <si>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</si>
  <si>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</si>
  <si>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</si>
  <si>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</si>
  <si>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</si>
  <si>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</si>
  <si>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</si>
  <si>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</si>
  <si>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</si>
  <si>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</si>
  <si>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</si>
  <si>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</si>
  <si>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</si>
  <si>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</si>
  <si>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</si>
  <si>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</si>
  <si>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</si>
  <si>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</si>
  <si>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</si>
  <si>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</si>
  <si>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</si>
  <si>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</si>
  <si>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</si>
  <si>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</si>
  <si>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</si>
  <si>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</si>
  <si>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</si>
  <si>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</si>
  <si>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</si>
  <si>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</si>
  <si>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</si>
  <si>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</si>
  <si>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</si>
  <si>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</si>
  <si>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</si>
  <si>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</si>
  <si>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</si>
  <si>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</si>
  <si>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</si>
  <si>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</si>
  <si>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</si>
  <si>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</si>
  <si>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</si>
  <si>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</si>
  <si>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</si>
  <si>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</si>
  <si>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</si>
  <si>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</si>
  <si>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</si>
  <si>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</si>
  <si>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</si>
  <si>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</si>
  <si>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</si>
  <si>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</si>
  <si>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</si>
  <si>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</si>
  <si>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</si>
  <si>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</si>
  <si>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</si>
  <si>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</si>
  <si>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</si>
  <si>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</si>
  <si>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</si>
  <si>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</si>
  <si>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</si>
  <si>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</si>
  <si>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</si>
  <si>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</si>
  <si>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</si>
  <si>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</si>
  <si>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</si>
  <si>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</si>
  <si>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</si>
  <si>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</si>
  <si>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</si>
  <si>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</si>
  <si>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</si>
  <si>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</si>
  <si>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</si>
  <si>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</si>
  <si>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</si>
  <si>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</si>
  <si>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</si>
  <si>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</si>
  <si>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</si>
  <si>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</si>
  <si>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</si>
  <si>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</si>
  <si>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</si>
  <si>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</si>
  <si>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</si>
  <si>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</si>
  <si>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</si>
  <si>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</si>
  <si>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</si>
  <si>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</si>
  <si>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</si>
  <si>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</si>
  <si>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</si>
  <si>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</si>
  <si>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</si>
  <si>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</si>
  <si>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</si>
  <si>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</si>
  <si>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</si>
  <si>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</si>
  <si>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</si>
  <si>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</si>
  <si>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</si>
  <si>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</si>
  <si>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</si>
  <si>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</si>
  <si>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</si>
  <si>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</si>
  <si>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</si>
  <si>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</si>
  <si>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</si>
  <si>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</si>
  <si>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</si>
  <si>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</si>
  <si>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</si>
  <si>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</si>
  <si>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</si>
  <si>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</si>
  <si>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</si>
  <si>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</si>
  <si>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</si>
  <si>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</si>
  <si>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</si>
  <si>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</si>
  <si>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</si>
  <si>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</si>
  <si>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</si>
  <si>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</si>
  <si>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</si>
  <si>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</si>
  <si>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</si>
  <si>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</si>
  <si>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</si>
  <si>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</si>
  <si>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</si>
  <si>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</si>
  <si>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</si>
  <si>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</si>
  <si>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</si>
  <si>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</si>
  <si>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</si>
  <si>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</si>
  <si>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</si>
  <si>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</si>
  <si>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</si>
  <si>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</si>
  <si>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</si>
  <si>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</si>
  <si>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</si>
  <si>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</si>
  <si>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</si>
  <si>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</si>
  <si>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</si>
  <si>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</si>
  <si>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</si>
  <si>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</si>
  <si>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</si>
  <si>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</si>
  <si>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</si>
  <si>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</si>
  <si>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</si>
  <si>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</si>
  <si>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</si>
  <si>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</si>
  <si>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</si>
  <si>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</si>
  <si>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</si>
  <si>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</si>
  <si>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</si>
  <si>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</si>
  <si>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</si>
  <si>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</si>
  <si>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</si>
  <si>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</si>
  <si>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</si>
  <si>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</si>
  <si>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</si>
  <si>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</si>
  <si>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</si>
  <si>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</si>
  <si>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</si>
  <si>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</si>
  <si>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</si>
  <si>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</si>
  <si>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</si>
  <si>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</si>
  <si>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</si>
  <si>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</si>
  <si>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</si>
  <si>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</si>
  <si>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</si>
  <si>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</si>
  <si>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</si>
  <si>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</si>
  <si>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</si>
  <si>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</si>
  <si>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</si>
  <si>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</si>
  <si>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</si>
  <si>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</si>
  <si>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</si>
  <si>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</si>
  <si>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</si>
  <si>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</si>
  <si>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</si>
  <si>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</si>
  <si>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</si>
  <si>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</si>
  <si>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</si>
  <si>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</si>
  <si>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</si>
  <si>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</si>
  <si>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</si>
  <si>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</si>
  <si>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</si>
  <si>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</si>
  <si>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</si>
  <si>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</si>
  <si>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</si>
  <si>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</si>
  <si>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</si>
  <si>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</si>
  <si>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</si>
  <si>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</si>
  <si>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</si>
  <si>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</si>
  <si>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</si>
  <si>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</si>
  <si>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</si>
  <si>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</si>
  <si>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</si>
  <si>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</si>
  <si>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</si>
  <si>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</si>
  <si>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</si>
  <si>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</si>
  <si>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</si>
  <si>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</si>
  <si>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</si>
  <si>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</si>
  <si>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</si>
  <si>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</si>
  <si>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</si>
  <si>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</si>
  <si>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</si>
  <si>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</si>
  <si>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</si>
  <si>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</si>
  <si>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</si>
  <si>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</si>
  <si>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</si>
  <si>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</si>
  <si>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</si>
  <si>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</si>
  <si>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</si>
  <si>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</si>
  <si>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</si>
  <si>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</si>
  <si>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</si>
  <si>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</si>
  <si>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</si>
  <si>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</si>
  <si>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</si>
  <si>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</si>
  <si>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</si>
  <si>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</si>
  <si>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</si>
  <si>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</si>
  <si>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</si>
  <si>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</si>
  <si>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</si>
  <si>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</si>
  <si>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</si>
  <si>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</si>
  <si>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</si>
  <si>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</si>
  <si>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</si>
  <si>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</si>
  <si>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</si>
  <si>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</si>
  <si>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</si>
  <si>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</si>
  <si>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</si>
  <si>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</si>
  <si>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</si>
  <si>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</si>
  <si>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</si>
  <si>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</si>
  <si>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</si>
  <si>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</si>
  <si>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</si>
  <si>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</si>
  <si>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</si>
  <si>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</si>
  <si>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</si>
  <si>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</si>
  <si>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</si>
  <si>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</si>
  <si>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</si>
  <si>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</si>
  <si>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</si>
  <si>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</si>
  <si>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</si>
  <si>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</si>
  <si>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</si>
  <si>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</si>
  <si>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</si>
  <si>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</si>
  <si>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</si>
  <si>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</si>
  <si>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</si>
  <si>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</si>
  <si>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</si>
  <si>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</si>
  <si>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</si>
  <si>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</si>
  <si>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</si>
  <si>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</si>
  <si>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</si>
  <si>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</si>
  <si>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</si>
  <si>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</si>
  <si>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</si>
  <si>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</si>
  <si>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</si>
  <si>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</si>
  <si>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</si>
  <si>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</si>
  <si>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</si>
  <si>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</si>
  <si>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</si>
  <si>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</si>
  <si>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</si>
  <si>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</si>
  <si>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</si>
  <si>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</si>
  <si>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</si>
  <si>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</si>
  <si>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</si>
  <si>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</si>
  <si>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</si>
  <si>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</si>
  <si>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</si>
  <si>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</si>
  <si>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</si>
  <si>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</si>
  <si>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</si>
  <si>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</si>
  <si>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</si>
  <si>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</si>
  <si>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</si>
  <si>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</si>
  <si>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</si>
  <si>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</si>
  <si>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</si>
  <si>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</si>
  <si>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</si>
  <si>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</si>
  <si>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</si>
  <si>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</si>
  <si>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</si>
  <si>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</si>
  <si>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</si>
  <si>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</si>
  <si>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</si>
  <si>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</si>
  <si>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</si>
  <si>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</si>
  <si>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</si>
  <si>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</si>
  <si>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</si>
  <si>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</si>
  <si>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</si>
  <si>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</si>
  <si>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</si>
  <si>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</si>
  <si>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</si>
  <si>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</si>
  <si>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</si>
  <si>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</si>
  <si>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</si>
  <si>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</si>
  <si>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</si>
  <si>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</si>
  <si>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</si>
  <si>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</si>
  <si>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</si>
  <si>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</si>
  <si>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</si>
  <si>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</si>
  <si>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</si>
  <si>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</si>
  <si>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</si>
  <si>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</si>
  <si>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</si>
  <si>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</si>
  <si>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</si>
  <si>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</si>
  <si>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</si>
  <si>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</si>
  <si>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</si>
  <si>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</si>
  <si>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</si>
  <si>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</si>
  <si>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</si>
  <si>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</si>
  <si>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</si>
  <si>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</si>
  <si>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</si>
  <si>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</si>
  <si>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</si>
  <si>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</si>
  <si>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</si>
  <si>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</si>
  <si>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</si>
  <si>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</si>
  <si>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</si>
  <si>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</si>
  <si>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</si>
  <si>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</si>
  <si>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</si>
  <si>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</si>
  <si>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</si>
  <si>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</si>
  <si>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</si>
  <si>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</si>
  <si>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</si>
  <si>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</si>
  <si>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</si>
  <si>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</si>
  <si>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</si>
  <si>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</si>
  <si>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</si>
  <si>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</si>
  <si>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</si>
  <si>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</si>
  <si>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</si>
  <si>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</si>
  <si>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</si>
  <si>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</si>
  <si>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</si>
  <si>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</si>
  <si>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</si>
  <si>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</si>
  <si>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</si>
  <si>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</si>
  <si>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</si>
  <si>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</si>
  <si>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</si>
  <si>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</si>
  <si>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</si>
  <si>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</si>
  <si>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</si>
  <si>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</si>
  <si>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</si>
  <si>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</si>
  <si>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</si>
  <si>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</si>
  <si>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</si>
  <si>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</si>
  <si>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</si>
  <si>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</si>
  <si>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</si>
  <si>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</si>
  <si>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</si>
  <si>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</si>
  <si>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</si>
  <si>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</si>
  <si>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</si>
  <si>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</si>
  <si>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</si>
  <si>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</si>
  <si>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</si>
  <si>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</si>
  <si>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</si>
  <si>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</si>
  <si>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</si>
  <si>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</si>
  <si>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</si>
  <si>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</si>
  <si>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</si>
  <si>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</si>
  <si>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</si>
  <si>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</si>
  <si>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</si>
  <si>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</si>
  <si>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</si>
  <si>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</si>
  <si>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</si>
  <si>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</si>
  <si>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</si>
  <si>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</si>
  <si>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</si>
  <si>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</si>
  <si>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</si>
  <si>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</si>
  <si>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</si>
  <si>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</si>
  <si>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</si>
  <si>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</si>
  <si>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</si>
  <si>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</si>
  <si>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</si>
  <si>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</si>
  <si>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</si>
  <si>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</si>
  <si>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</si>
  <si>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</si>
  <si>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</si>
  <si>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</si>
  <si>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</si>
  <si>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</si>
  <si>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</si>
  <si>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</si>
  <si>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</si>
  <si>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</si>
  <si>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</si>
  <si>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</si>
  <si>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</si>
  <si>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</si>
  <si>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</si>
  <si>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</si>
  <si>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</si>
  <si>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</si>
  <si>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</si>
  <si>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</si>
  <si>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</si>
  <si>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</si>
  <si>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</si>
  <si>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</si>
  <si>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</si>
  <si>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</si>
  <si>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</si>
  <si>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</si>
  <si>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</si>
  <si>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</si>
  <si>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</si>
  <si>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</si>
  <si>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</si>
  <si>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</si>
  <si>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</si>
  <si>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</si>
  <si>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</si>
  <si>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</si>
  <si>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</si>
  <si>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</si>
  <si>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</si>
  <si>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</si>
  <si>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</si>
  <si>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</si>
  <si>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</si>
  <si>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</si>
  <si>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</si>
  <si>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</si>
  <si>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</si>
  <si>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</si>
  <si>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</si>
  <si>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</si>
  <si>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</si>
  <si>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</si>
  <si>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</si>
  <si>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</si>
  <si>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</si>
  <si>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</si>
  <si>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</si>
  <si>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</si>
  <si>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</si>
  <si>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</si>
  <si>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</si>
  <si>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</si>
  <si>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</si>
  <si>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</si>
  <si>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</si>
  <si>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</si>
  <si>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</si>
  <si>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</si>
  <si>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</si>
  <si>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</si>
  <si>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</si>
  <si>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</si>
  <si>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</si>
  <si>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</si>
  <si>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</si>
  <si>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</si>
  <si>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</si>
  <si>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</si>
  <si>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</si>
  <si>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</si>
  <si>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</si>
  <si>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</si>
  <si>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</si>
  <si>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</si>
  <si>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</si>
  <si>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</si>
  <si>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</si>
  <si>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</si>
  <si>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</si>
  <si>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</si>
  <si>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</si>
  <si>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</si>
  <si>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</si>
  <si>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</si>
  <si>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</si>
  <si>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</si>
  <si>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</si>
  <si>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</si>
  <si>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</si>
  <si>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</si>
  <si>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</si>
  <si>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</si>
  <si>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</si>
  <si>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</si>
  <si>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</si>
  <si>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</si>
  <si>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</si>
  <si>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</si>
  <si>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</si>
  <si>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</si>
  <si>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</si>
  <si>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</si>
  <si>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</si>
  <si>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</si>
  <si>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</si>
  <si>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</si>
  <si>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</si>
  <si>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</si>
  <si>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</si>
  <si>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</si>
  <si>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</si>
  <si>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</si>
  <si>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</si>
  <si>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</si>
  <si>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</si>
  <si>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</si>
  <si>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</si>
  <si>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</si>
  <si>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</si>
  <si>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</si>
  <si>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</si>
  <si>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</si>
  <si>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</si>
  <si>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</si>
  <si>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</si>
  <si>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</si>
  <si>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</si>
  <si>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</si>
  <si>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</si>
  <si>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</si>
  <si>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</si>
  <si>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</si>
  <si>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</si>
  <si>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</si>
  <si>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</si>
  <si>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</si>
  <si>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</si>
  <si>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</si>
  <si>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</si>
  <si>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</si>
  <si>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</si>
  <si>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</si>
  <si>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</si>
  <si>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</si>
  <si>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</si>
  <si>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</si>
  <si>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</si>
  <si>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</si>
  <si>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</si>
  <si>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</si>
  <si>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</si>
  <si>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</si>
  <si>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</si>
  <si>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</si>
  <si>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</si>
  <si>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</si>
  <si>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</si>
  <si>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</si>
  <si>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</si>
  <si>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</si>
  <si>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</si>
  <si>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</si>
  <si>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</si>
  <si>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</si>
  <si>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</si>
  <si>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</si>
  <si>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</si>
  <si>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</si>
  <si>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</si>
  <si>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</si>
  <si>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</si>
  <si>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</si>
  <si>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</si>
  <si>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</si>
  <si>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</si>
  <si>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</si>
  <si>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</si>
  <si>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</si>
  <si>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</si>
  <si>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</si>
  <si>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</si>
  <si>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</si>
  <si>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</si>
  <si>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</si>
  <si>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</si>
  <si>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</si>
  <si>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</si>
  <si>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</si>
  <si>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</si>
  <si>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</si>
  <si>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</si>
  <si>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</si>
  <si>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</si>
  <si>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</si>
  <si>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</si>
  <si>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</si>
  <si>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</si>
  <si>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</si>
  <si>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</si>
  <si>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</si>
  <si>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</si>
  <si>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</si>
  <si>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</si>
  <si>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</si>
  <si>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</si>
  <si>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</si>
  <si>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</si>
  <si>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</si>
  <si>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</si>
  <si>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</si>
  <si>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</si>
  <si>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</si>
  <si>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</si>
  <si>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</si>
  <si>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</si>
  <si>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</si>
  <si>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</si>
  <si>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</si>
  <si>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</si>
  <si>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</si>
  <si>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</si>
  <si>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</si>
  <si>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</si>
  <si>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</si>
  <si>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</si>
  <si>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</si>
  <si>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</si>
  <si>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</si>
  <si>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</si>
  <si>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</si>
  <si>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</si>
  <si>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</si>
  <si>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</si>
  <si>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</si>
  <si>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</si>
  <si>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</si>
  <si>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</si>
  <si>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</si>
  <si>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</si>
  <si>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</si>
  <si>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</si>
  <si>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</si>
  <si>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</si>
  <si>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</si>
  <si>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</si>
  <si>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</si>
  <si>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</si>
  <si>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</si>
  <si>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</si>
  <si>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</si>
  <si>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</si>
  <si>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</si>
  <si>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</si>
  <si>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</si>
  <si>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</si>
  <si>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</si>
  <si>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</si>
  <si>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</si>
  <si>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</si>
  <si>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</si>
  <si>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</si>
  <si>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</si>
  <si>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</si>
  <si>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</si>
  <si>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</si>
  <si>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</si>
  <si>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</si>
  <si>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</si>
  <si>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</si>
  <si>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</si>
  <si>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</si>
  <si>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</si>
  <si>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</si>
  <si>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</si>
  <si>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</si>
  <si>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</si>
  <si>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</si>
  <si>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</si>
  <si>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</si>
  <si>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</si>
  <si>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</si>
  <si>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</si>
  <si>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</si>
  <si>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</si>
  <si>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</si>
  <si>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</si>
  <si>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</si>
  <si>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</si>
  <si>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</si>
  <si>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</si>
  <si>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</si>
  <si>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</si>
  <si>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</si>
  <si>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</si>
  <si>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</si>
  <si>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</si>
  <si>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</si>
  <si>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</si>
  <si>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</si>
  <si>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</si>
  <si>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</si>
  <si>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</si>
  <si>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</si>
  <si>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</si>
  <si>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</si>
  <si>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</si>
  <si>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</si>
  <si>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</si>
  <si>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</si>
  <si>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</si>
  <si>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</si>
  <si>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</si>
  <si>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</si>
  <si>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</si>
  <si>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</si>
  <si>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</si>
  <si>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</si>
  <si>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</si>
  <si>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</si>
  <si>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</si>
  <si>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</si>
  <si>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</si>
  <si>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</si>
  <si>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</si>
  <si>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</si>
  <si>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</si>
  <si>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</si>
  <si>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</si>
  <si>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</si>
  <si>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</si>
  <si>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</si>
  <si>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</si>
  <si>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</si>
  <si>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</si>
  <si>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</si>
  <si>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</si>
  <si>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</si>
  <si>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</si>
  <si>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</si>
  <si>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</si>
  <si>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</si>
  <si>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</si>
  <si>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</si>
  <si>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</si>
  <si>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</si>
  <si>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</si>
  <si>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</si>
  <si>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</si>
  <si>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</si>
  <si>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</si>
  <si>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</si>
  <si>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</si>
  <si>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</si>
  <si>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</si>
  <si>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</si>
  <si>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</si>
  <si>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</si>
  <si>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</si>
  <si>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</si>
  <si>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</si>
  <si>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</si>
  <si>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</si>
  <si>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</si>
  <si>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</si>
  <si>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</si>
  <si>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</si>
  <si>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</si>
  <si>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</si>
  <si>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</si>
  <si>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</si>
  <si>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</si>
  <si>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</si>
  <si>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</si>
  <si>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</si>
  <si>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</si>
  <si>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</si>
  <si>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</si>
  <si>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</si>
  <si>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</si>
  <si>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</si>
  <si>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</si>
  <si>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</si>
  <si>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</si>
  <si>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</si>
  <si>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</si>
  <si>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</si>
  <si>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</si>
  <si>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</si>
  <si>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</si>
  <si>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</si>
  <si>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</si>
  <si>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</si>
  <si>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</si>
  <si>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</si>
  <si>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</si>
  <si>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</si>
  <si>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</si>
  <si>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</si>
  <si>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</si>
  <si>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</si>
  <si>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</si>
  <si>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</si>
  <si>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</si>
  <si>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</si>
  <si>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</si>
  <si>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</si>
  <si>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</si>
  <si>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</si>
  <si>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</si>
  <si>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</si>
  <si>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</si>
  <si>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</si>
  <si>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</si>
  <si>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</si>
  <si>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</si>
  <si>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</si>
  <si>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</si>
  <si>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</si>
  <si>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</si>
  <si>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</si>
  <si>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</si>
  <si>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</si>
  <si>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</si>
  <si>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</si>
  <si>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</si>
  <si>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</si>
  <si>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</si>
  <si>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</si>
  <si>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</si>
  <si>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</si>
  <si>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</si>
  <si>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</si>
  <si>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</si>
  <si>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</si>
  <si>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</si>
  <si>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</si>
  <si>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</si>
  <si>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</si>
  <si>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</si>
  <si>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</si>
  <si>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</si>
  <si>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</si>
  <si>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</si>
  <si>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</si>
  <si>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</si>
  <si>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</si>
  <si>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</si>
  <si>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</si>
  <si>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</si>
  <si>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</si>
  <si>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</si>
  <si>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</si>
  <si>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</si>
  <si>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</si>
  <si>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</si>
  <si>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</si>
  <si>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</si>
  <si>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</si>
  <si>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</si>
  <si>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</si>
  <si>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</si>
  <si>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</si>
  <si>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</si>
  <si>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</si>
  <si>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</si>
  <si>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</si>
  <si>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</si>
  <si>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</si>
  <si>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</si>
  <si>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</si>
  <si>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</si>
  <si>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</si>
  <si>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</si>
  <si>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</si>
  <si>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</si>
  <si>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</si>
  <si>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</si>
  <si>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</si>
  <si>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</si>
  <si>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</si>
  <si>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</si>
  <si>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</si>
  <si>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</si>
  <si>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</si>
  <si>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</si>
  <si>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</si>
  <si>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</si>
  <si>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</si>
  <si>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</si>
  <si>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</si>
  <si>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</si>
  <si>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</si>
  <si>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</si>
  <si>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</si>
  <si>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</si>
  <si>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</si>
  <si>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</si>
  <si>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</si>
  <si>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</si>
  <si>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</si>
  <si>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</si>
  <si>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</si>
  <si>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</si>
  <si>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</si>
  <si>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</si>
  <si>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</si>
  <si>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</si>
  <si>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</si>
  <si>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</si>
  <si>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</si>
  <si>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</si>
  <si>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</si>
  <si>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</si>
  <si>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</si>
  <si>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</si>
  <si>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</si>
  <si>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</si>
  <si>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</si>
  <si>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</si>
  <si>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</si>
  <si>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</si>
  <si>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</si>
  <si>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</si>
  <si>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</si>
  <si>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</si>
  <si>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</si>
  <si>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</si>
  <si>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</si>
  <si>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</si>
  <si>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</si>
  <si>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</si>
  <si>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</si>
  <si>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</si>
  <si>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</si>
  <si>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</si>
  <si>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</si>
  <si>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</si>
  <si>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</si>
  <si>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</si>
  <si>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</si>
  <si>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</si>
  <si>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</si>
  <si>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</si>
  <si>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</si>
  <si>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</si>
  <si>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</si>
  <si>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</si>
  <si>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</si>
  <si>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</si>
  <si>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</si>
  <si>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</si>
  <si>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</si>
  <si>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</si>
  <si>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</si>
  <si>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</si>
  <si>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</si>
  <si>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</si>
  <si>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</si>
  <si>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</si>
  <si>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</si>
  <si>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</si>
  <si>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</si>
  <si>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</si>
  <si>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</si>
  <si>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</si>
  <si>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</si>
  <si>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</si>
  <si>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</si>
  <si>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</si>
  <si>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</si>
  <si>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</si>
  <si>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</si>
  <si>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</si>
  <si>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</si>
  <si>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</si>
  <si>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</si>
  <si>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</si>
  <si>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</si>
  <si>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</si>
  <si>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</si>
  <si>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</si>
  <si>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</si>
  <si>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</si>
  <si>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</si>
  <si>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</si>
  <si>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</si>
  <si>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</si>
  <si>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</si>
  <si>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</si>
  <si>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</si>
  <si>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</si>
  <si>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</si>
  <si>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</si>
  <si>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</si>
  <si>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</si>
  <si>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</si>
  <si>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</si>
  <si>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</si>
  <si>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</si>
  <si>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</si>
  <si>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</si>
  <si>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</si>
  <si>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</si>
  <si>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</si>
  <si>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</si>
  <si>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</si>
  <si>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</si>
  <si>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</si>
  <si>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</si>
  <si>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</si>
  <si>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</si>
  <si>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</si>
  <si>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</si>
  <si>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</si>
  <si>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</si>
  <si>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</si>
  <si>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</si>
  <si>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</si>
  <si>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</si>
  <si>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</si>
  <si>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</si>
  <si>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</si>
  <si>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</si>
  <si>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</si>
  <si>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</si>
  <si>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</si>
  <si>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</si>
  <si>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</si>
  <si>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</si>
  <si>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</si>
  <si>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</si>
  <si>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</si>
  <si>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</si>
  <si>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</si>
  <si>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</si>
  <si>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</si>
  <si>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</si>
  <si>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</si>
  <si>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</si>
  <si>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</si>
  <si>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</si>
  <si>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</si>
  <si>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</si>
  <si>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</si>
  <si>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</si>
  <si>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</si>
  <si>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</si>
  <si>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</si>
  <si>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</si>
  <si>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</si>
  <si>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</si>
  <si>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</si>
  <si>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</si>
  <si>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</si>
  <si>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</si>
  <si>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</si>
  <si>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</si>
  <si>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</si>
  <si>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</si>
  <si>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</si>
  <si>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</si>
  <si>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</si>
  <si>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</si>
  <si>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</si>
  <si>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</si>
  <si>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</si>
  <si>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</si>
  <si>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</si>
  <si>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</si>
  <si>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</si>
  <si>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</si>
  <si>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</si>
  <si>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</si>
  <si>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</si>
  <si>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</si>
  <si>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</si>
  <si>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</si>
  <si>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</si>
  <si>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</si>
  <si>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</si>
  <si>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</si>
  <si>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</si>
  <si>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</si>
  <si>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</si>
  <si>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</si>
  <si>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</si>
  <si>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</si>
  <si>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</si>
  <si>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</si>
  <si>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</si>
  <si>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</si>
  <si>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</si>
  <si>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</si>
  <si>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</si>
  <si>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</si>
  <si>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</si>
  <si>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</si>
  <si>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</si>
  <si>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</si>
  <si>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</si>
  <si>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</si>
  <si>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</si>
  <si>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</si>
  <si>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</si>
  <si>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</si>
  <si>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</si>
  <si>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</si>
  <si>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</si>
  <si>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</si>
  <si>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</si>
  <si>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</si>
  <si>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</si>
  <si>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</si>
  <si>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</si>
  <si>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</si>
  <si>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</si>
  <si>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</si>
  <si>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</si>
  <si>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</si>
  <si>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</si>
  <si>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</si>
  <si>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</si>
  <si>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</si>
  <si>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</si>
  <si>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</si>
  <si>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</si>
  <si>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</si>
  <si>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</si>
  <si>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</si>
  <si>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</si>
  <si>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</si>
  <si>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</si>
  <si>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</si>
  <si>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</si>
  <si>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</si>
  <si>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</si>
  <si>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</si>
  <si>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</si>
  <si>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</si>
  <si>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</si>
  <si>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</si>
  <si>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</si>
  <si>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</si>
  <si>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</si>
  <si>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</si>
  <si>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</si>
  <si>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</si>
  <si>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</si>
  <si>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</si>
  <si>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</si>
  <si>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</si>
  <si>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</si>
  <si>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</si>
  <si>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</si>
  <si>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</si>
  <si>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</si>
  <si>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</si>
  <si>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</si>
  <si>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</si>
  <si>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</si>
  <si>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</si>
  <si>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</si>
  <si>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</si>
  <si>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</si>
  <si>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</si>
  <si>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</si>
  <si>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</si>
  <si>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</si>
  <si>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</si>
  <si>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</si>
  <si>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</si>
  <si>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</si>
  <si>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</si>
  <si>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</si>
  <si>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</si>
  <si>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</si>
  <si>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</si>
  <si>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</si>
  <si>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</si>
  <si>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</si>
  <si>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</si>
  <si>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</si>
  <si>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</si>
  <si>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</si>
  <si>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</si>
  <si>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</si>
  <si>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</si>
  <si>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</si>
  <si>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</si>
  <si>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</si>
  <si>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</si>
  <si>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</si>
  <si>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</si>
  <si>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</si>
  <si>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</si>
  <si>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</si>
  <si>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</si>
  <si>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</si>
  <si>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</si>
  <si>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</si>
  <si>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</si>
  <si>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</si>
  <si>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</si>
  <si>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</si>
  <si>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</si>
  <si>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</si>
  <si>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</si>
  <si>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</si>
  <si>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</si>
  <si>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</si>
  <si>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</si>
  <si>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</si>
  <si>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</si>
  <si>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</si>
  <si>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</si>
  <si>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</si>
  <si>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</si>
  <si>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</si>
  <si>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</si>
  <si>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</si>
  <si>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</si>
  <si>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</si>
  <si>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</si>
  <si>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</si>
  <si>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</si>
  <si>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</si>
  <si>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</si>
  <si>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</si>
  <si>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</si>
  <si>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</si>
  <si>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</si>
  <si>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</si>
  <si>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</si>
  <si>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</si>
  <si>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</si>
  <si>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</si>
  <si>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</si>
  <si>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</si>
  <si>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</si>
  <si>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</si>
  <si>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</si>
  <si>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</si>
  <si>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</si>
  <si>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</si>
  <si>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</si>
  <si>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</si>
  <si>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</si>
  <si>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</si>
  <si>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</si>
  <si>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</si>
  <si>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</si>
  <si>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</si>
  <si>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</si>
  <si>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</si>
  <si>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</si>
  <si>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</si>
  <si>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</si>
  <si>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</si>
  <si>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</si>
  <si>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</si>
  <si>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</si>
  <si>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</si>
  <si>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</si>
  <si>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</si>
  <si>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</si>
  <si>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</si>
  <si>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</si>
  <si>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</si>
  <si>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</si>
  <si>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</si>
  <si>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</si>
  <si>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</si>
  <si>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</si>
  <si>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</si>
  <si>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</si>
  <si>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</si>
  <si>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</si>
  <si>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</si>
  <si>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</si>
  <si>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</si>
  <si>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</si>
  <si>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</si>
  <si>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</si>
  <si>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</si>
  <si>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</si>
  <si>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</si>
  <si>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</si>
  <si>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</si>
  <si>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</si>
  <si>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</si>
  <si>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</si>
  <si>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</si>
  <si>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</si>
  <si>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</si>
  <si>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</si>
  <si>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</si>
  <si>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</si>
  <si>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</si>
  <si>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</si>
  <si>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</si>
  <si>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</si>
  <si>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</si>
  <si>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</si>
  <si>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</si>
  <si>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</si>
  <si>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</si>
  <si>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</si>
  <si>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</si>
  <si>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</si>
  <si>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</si>
  <si>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</si>
  <si>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</si>
  <si>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</si>
  <si>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</si>
  <si>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</si>
  <si>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</si>
  <si>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</si>
  <si>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</si>
  <si>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</si>
  <si>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</si>
  <si>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</si>
  <si>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</si>
  <si>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</si>
  <si>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</si>
  <si>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</si>
  <si>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</si>
  <si>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</si>
  <si>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</si>
  <si>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</si>
  <si>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</si>
  <si>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</si>
  <si>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</si>
  <si>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</si>
  <si>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</si>
  <si>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</si>
  <si>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</si>
  <si>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</si>
  <si>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</si>
  <si>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</si>
  <si>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</si>
  <si>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</si>
  <si>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</si>
  <si>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</si>
  <si>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</si>
  <si>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</si>
  <si>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</si>
  <si>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</si>
  <si>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</si>
  <si>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</si>
  <si>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</si>
  <si>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</si>
  <si>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</si>
  <si>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</si>
  <si>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</si>
  <si>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</si>
  <si>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</si>
  <si>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</si>
  <si>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</si>
  <si>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</si>
  <si>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</si>
  <si>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</si>
  <si>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</si>
  <si>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</si>
  <si>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</si>
  <si>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</si>
  <si>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</si>
  <si>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</si>
  <si>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</si>
  <si>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</si>
  <si>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</si>
  <si>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</si>
  <si>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</si>
  <si>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</si>
  <si>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</si>
  <si>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</si>
  <si>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</si>
  <si>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</si>
  <si>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</si>
  <si>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</si>
  <si>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</si>
  <si>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</si>
  <si>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</si>
  <si>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</si>
  <si>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</si>
  <si>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</si>
  <si>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</si>
  <si>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</si>
  <si>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</si>
  <si>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</si>
  <si>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</si>
  <si>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</si>
  <si>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</si>
  <si>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</si>
  <si>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</si>
  <si>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</si>
  <si>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</si>
  <si>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</si>
  <si>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</si>
  <si>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</si>
  <si>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</si>
  <si>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</si>
  <si>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</si>
  <si>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</si>
  <si>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</si>
  <si>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</si>
  <si>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</si>
  <si>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</si>
  <si>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</si>
  <si>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</si>
  <si>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</si>
  <si>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</si>
  <si>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</si>
  <si>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</si>
  <si>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</si>
  <si>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</si>
  <si>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</si>
  <si>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</si>
  <si>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</si>
  <si>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</si>
  <si>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</si>
  <si>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</si>
  <si>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</si>
  <si>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</si>
  <si>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</si>
  <si>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</si>
  <si>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</si>
  <si>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</si>
  <si>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</si>
  <si>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</si>
  <si>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</si>
  <si>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</si>
  <si>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</si>
  <si>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</si>
  <si>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</si>
  <si>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</si>
  <si>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</si>
  <si>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</si>
  <si>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</si>
  <si>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</si>
  <si>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</si>
  <si>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</si>
  <si>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</si>
  <si>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</si>
  <si>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</si>
  <si>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</si>
  <si>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</si>
  <si>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</si>
  <si>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</si>
  <si>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</si>
  <si>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</si>
  <si>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</si>
  <si>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</si>
  <si>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</si>
  <si>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</si>
  <si>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</si>
  <si>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</si>
  <si>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</si>
  <si>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</si>
  <si>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</si>
  <si>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</si>
  <si>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</si>
  <si>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</si>
  <si>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</si>
  <si>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</si>
  <si>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</si>
  <si>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</si>
  <si>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</si>
  <si>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</si>
  <si>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</si>
  <si>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</si>
  <si>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</si>
  <si>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</si>
  <si>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</si>
  <si>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</si>
  <si>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</si>
  <si>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</si>
  <si>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</si>
  <si>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</si>
  <si>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</si>
  <si>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</si>
  <si>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</si>
  <si>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</si>
  <si>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</si>
  <si>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</si>
  <si>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</si>
  <si>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</si>
  <si>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</si>
  <si>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</si>
  <si>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</si>
  <si>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</si>
  <si>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</si>
  <si>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</si>
  <si>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</si>
  <si>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</si>
  <si>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</si>
  <si>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</si>
  <si>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</si>
  <si>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</si>
  <si>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</si>
  <si>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</si>
  <si>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</si>
  <si>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</si>
  <si>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</si>
  <si>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</si>
  <si>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</si>
  <si>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</si>
  <si>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</si>
  <si>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</si>
  <si>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</si>
  <si>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</si>
  <si>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</si>
  <si>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</si>
  <si>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</si>
  <si>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</si>
  <si>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</si>
  <si>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</si>
  <si>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</si>
  <si>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</si>
  <si>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</si>
  <si>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</si>
  <si>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</si>
  <si>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</si>
  <si>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</si>
  <si>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</si>
  <si>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</si>
  <si>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</si>
  <si>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</si>
  <si>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</si>
  <si>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</si>
  <si>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</si>
  <si>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</si>
  <si>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</si>
  <si>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</si>
  <si>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</si>
  <si>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</si>
  <si>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</si>
  <si>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</si>
  <si>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</si>
  <si>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</si>
  <si>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</si>
  <si>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</si>
  <si>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</si>
  <si>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</si>
  <si>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</si>
  <si>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</si>
  <si>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</si>
  <si>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</si>
  <si>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</si>
  <si>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</si>
  <si>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</si>
  <si>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</si>
  <si>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</si>
  <si>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</si>
  <si>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</si>
  <si>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</si>
  <si>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</si>
  <si>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</si>
  <si>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</si>
  <si>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</si>
  <si>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</si>
  <si>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</si>
  <si>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</si>
  <si>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</si>
  <si>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</si>
  <si>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</si>
  <si>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</si>
  <si>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</si>
  <si>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</si>
  <si>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</si>
  <si>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</si>
  <si>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</si>
  <si>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</si>
  <si>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</si>
  <si>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</si>
  <si>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</si>
  <si>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</si>
  <si>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</si>
  <si>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</si>
  <si>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</si>
  <si>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</si>
  <si>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</si>
  <si>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</si>
  <si>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</si>
  <si>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</si>
  <si>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</si>
  <si>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</si>
  <si>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</si>
  <si>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</si>
  <si>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</si>
  <si>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</si>
  <si>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</si>
  <si>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</si>
  <si>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</si>
  <si>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</si>
  <si>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</si>
  <si>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</si>
  <si>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</si>
  <si>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</si>
  <si>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</si>
  <si>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</si>
  <si>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</si>
  <si>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</si>
  <si>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</si>
  <si>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</si>
  <si>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</si>
  <si>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</si>
  <si>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</si>
  <si>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</si>
  <si>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</si>
  <si>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</si>
  <si>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</si>
  <si>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</si>
  <si>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</si>
  <si>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</si>
  <si>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</si>
  <si>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</si>
  <si>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</si>
  <si>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</si>
  <si>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</si>
  <si>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</si>
  <si>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</si>
  <si>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</si>
  <si>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</si>
  <si>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</si>
  <si>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</si>
  <si>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</si>
  <si>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</si>
  <si>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</si>
  <si>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</si>
  <si>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</si>
  <si>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</si>
  <si>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</si>
  <si>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</si>
  <si>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</si>
  <si>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</si>
  <si>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</si>
  <si>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</si>
  <si>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</si>
  <si>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</si>
  <si>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</si>
  <si>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</si>
  <si>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</si>
  <si>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</si>
  <si>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</si>
  <si>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</si>
  <si>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</si>
  <si>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</si>
  <si>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</si>
  <si>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</si>
  <si>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</si>
  <si>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</si>
  <si>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</si>
  <si>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</si>
  <si>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</si>
  <si>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</si>
  <si>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</si>
  <si>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</si>
  <si>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</si>
  <si>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</si>
  <si>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</si>
  <si>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</si>
  <si>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</si>
  <si>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</si>
  <si>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</si>
  <si>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</si>
  <si>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</si>
  <si>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</si>
  <si>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</si>
  <si>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</si>
  <si>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</si>
  <si>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</si>
  <si>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</si>
  <si>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</si>
  <si>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</si>
  <si>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</si>
  <si>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</si>
  <si>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</si>
  <si>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</si>
  <si>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</si>
  <si>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</si>
  <si>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</si>
  <si>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</si>
  <si>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</si>
  <si>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</si>
  <si>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</si>
  <si>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</si>
  <si>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</si>
  <si>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</si>
  <si>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</si>
  <si>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</si>
  <si>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</si>
  <si>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</si>
  <si>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</si>
  <si>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</si>
  <si>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</si>
  <si>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</si>
  <si>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</si>
  <si>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</si>
  <si>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</si>
  <si>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</si>
  <si>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</si>
  <si>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</si>
  <si>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</si>
  <si>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</si>
  <si>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</si>
  <si>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</si>
  <si>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</si>
  <si>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</si>
  <si>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</si>
  <si>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</si>
  <si>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</si>
  <si>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</si>
  <si>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</si>
  <si>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</si>
  <si>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</si>
  <si>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</si>
  <si>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</si>
  <si>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</si>
  <si>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</si>
  <si>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</si>
  <si>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</si>
  <si>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</si>
  <si>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</si>
  <si>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</si>
  <si>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</si>
  <si>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</si>
  <si>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</si>
  <si>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</si>
  <si>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</si>
  <si>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</si>
  <si>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</si>
  <si>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</si>
  <si>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</si>
  <si>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</si>
  <si>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</si>
  <si>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</si>
  <si>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</si>
  <si>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</si>
  <si>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</si>
  <si>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</si>
  <si>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</si>
  <si>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</si>
  <si>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</si>
  <si>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</si>
  <si>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</si>
  <si>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</si>
  <si>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</si>
  <si>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</si>
  <si>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</si>
  <si>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</si>
  <si>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</si>
  <si>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</si>
  <si>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</si>
  <si>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</si>
  <si>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</si>
  <si>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</si>
  <si>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</si>
  <si>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</si>
  <si>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</si>
  <si>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</si>
  <si>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</si>
  <si>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</si>
  <si>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</si>
  <si>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</si>
  <si>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</si>
  <si>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</si>
  <si>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</si>
  <si>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</si>
  <si>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</si>
  <si>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</si>
  <si>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</si>
  <si>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</si>
  <si>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</si>
  <si>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</si>
  <si>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</si>
  <si>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</si>
  <si>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</si>
  <si>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</si>
  <si>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</si>
  <si>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</si>
  <si>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</si>
  <si>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</si>
  <si>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</si>
  <si>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</si>
  <si>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</si>
  <si>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</si>
  <si>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</si>
  <si>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</si>
  <si>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</si>
  <si>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</si>
  <si>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</si>
  <si>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</si>
  <si>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</si>
  <si>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</si>
  <si>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</si>
  <si>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</si>
  <si>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</si>
  <si>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</si>
  <si>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</si>
  <si>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</si>
  <si>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</si>
  <si>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</si>
  <si>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</si>
  <si>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</si>
  <si>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</si>
  <si>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</si>
  <si>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</si>
  <si>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</si>
  <si>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</si>
  <si>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</si>
  <si>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</si>
  <si>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</si>
  <si>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</si>
  <si>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</si>
  <si>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</si>
  <si>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</si>
  <si>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</si>
  <si>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</si>
  <si>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</si>
  <si>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</si>
  <si>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</si>
  <si>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</si>
  <si>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</si>
  <si>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</si>
  <si>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</si>
  <si>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</si>
  <si>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</si>
  <si>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</si>
  <si>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</si>
  <si>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</si>
  <si>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</si>
  <si>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</si>
  <si>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</si>
  <si>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</si>
  <si>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</si>
  <si>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</si>
  <si>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</si>
  <si>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</si>
  <si>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</si>
  <si>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</si>
  <si>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</si>
  <si>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</si>
  <si>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</si>
  <si>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</si>
  <si>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</si>
  <si>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</si>
  <si>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</si>
  <si>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</si>
  <si>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</si>
  <si>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</si>
  <si>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</si>
  <si>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</si>
  <si>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</si>
  <si>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</si>
  <si>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</si>
  <si>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</si>
  <si>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</si>
  <si>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</si>
  <si>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</si>
  <si>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</si>
  <si>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</si>
  <si>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</si>
  <si>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</si>
  <si>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</si>
  <si>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</si>
  <si>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</si>
  <si>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</si>
  <si>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</si>
  <si>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</si>
  <si>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</si>
  <si>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</si>
  <si>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</si>
  <si>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</si>
  <si>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</si>
  <si>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</si>
  <si>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</si>
  <si>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</si>
  <si>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</si>
  <si>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</si>
  <si>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</si>
  <si>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</si>
  <si>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</si>
  <si>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</si>
  <si>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</si>
  <si>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</si>
  <si>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</si>
  <si>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</si>
  <si>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</si>
  <si>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</si>
  <si>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</si>
  <si>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</si>
  <si>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</si>
  <si>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</si>
  <si>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</si>
  <si>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</si>
  <si>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</si>
  <si>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</si>
  <si>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</si>
  <si>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</si>
  <si>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</si>
  <si>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</si>
  <si>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</si>
  <si>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</si>
  <si>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</si>
  <si>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</si>
  <si>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</si>
  <si>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</si>
  <si>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</si>
  <si>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</si>
  <si>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</si>
  <si>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</si>
  <si>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</si>
  <si>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</si>
  <si>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</si>
  <si>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</si>
  <si>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</si>
  <si>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</si>
  <si>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</si>
  <si>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</si>
  <si>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</si>
  <si>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</si>
  <si>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</si>
  <si>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</si>
  <si>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</si>
  <si>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</si>
  <si>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</si>
  <si>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</si>
  <si>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</si>
  <si>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</si>
  <si>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</si>
  <si>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</si>
  <si>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</si>
  <si>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</si>
  <si>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</si>
  <si>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</si>
  <si>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</si>
  <si>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</si>
  <si>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</si>
  <si>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</si>
  <si>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</si>
  <si>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</si>
  <si>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</si>
  <si>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</si>
  <si>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</si>
  <si>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</si>
  <si>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</si>
  <si>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</si>
  <si>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</si>
  <si>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</si>
  <si>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</si>
  <si>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</si>
  <si>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</si>
  <si>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</si>
  <si>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</si>
  <si>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</si>
  <si>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</si>
  <si>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</si>
  <si>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</si>
  <si>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</si>
  <si>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</si>
  <si>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</si>
  <si>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</si>
  <si>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</si>
  <si>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</si>
  <si>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</si>
  <si>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</si>
  <si>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</si>
  <si>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</si>
  <si>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</si>
  <si>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</si>
  <si>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</si>
  <si>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</si>
  <si>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</si>
  <si>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</si>
  <si>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</si>
  <si>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</si>
  <si>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</si>
  <si>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</si>
  <si>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</si>
  <si>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</si>
  <si>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</si>
  <si>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</si>
  <si>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</si>
  <si>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</si>
  <si>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</si>
  <si>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</si>
  <si>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</si>
  <si>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</si>
  <si>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</si>
  <si>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</si>
  <si>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</si>
  <si>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</si>
  <si>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</si>
  <si>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</si>
  <si>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</si>
  <si>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</si>
  <si>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</si>
  <si>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</si>
  <si>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</si>
  <si>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</si>
  <si>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</si>
  <si>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</si>
  <si>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</si>
  <si>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</si>
  <si>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</si>
  <si>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</si>
  <si>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</si>
  <si>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</si>
  <si>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</si>
  <si>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</si>
  <si>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</si>
  <si>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</si>
  <si>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</si>
  <si>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</si>
  <si>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</si>
  <si>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</si>
  <si>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</si>
  <si>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</si>
  <si>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</si>
  <si>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</si>
  <si>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</si>
  <si>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</si>
  <si>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</si>
  <si>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</si>
  <si>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</si>
  <si>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</si>
  <si>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</si>
  <si>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</si>
  <si>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</si>
  <si>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</si>
  <si>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</si>
  <si>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</si>
  <si>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</si>
  <si>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</si>
  <si>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</si>
  <si>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</si>
  <si>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</si>
  <si>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</si>
  <si>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</si>
  <si>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</si>
  <si>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</si>
  <si>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</si>
  <si>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</si>
  <si>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</si>
  <si>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</si>
  <si>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</si>
  <si>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</si>
  <si>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</si>
  <si>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</si>
  <si>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</si>
  <si>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</si>
  <si>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</si>
  <si>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</si>
  <si>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</si>
  <si>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</si>
  <si>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</si>
  <si>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</si>
  <si>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</si>
  <si>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</si>
  <si>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</si>
  <si>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</si>
  <si>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</si>
  <si>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</si>
  <si>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</si>
  <si>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</si>
  <si>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</si>
  <si>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</si>
  <si>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</si>
  <si>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</si>
  <si>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</si>
  <si>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</si>
  <si>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</si>
  <si>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</si>
  <si>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</si>
  <si>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</si>
  <si>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</si>
  <si>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</si>
  <si>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</si>
  <si>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</si>
  <si>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</si>
  <si>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</si>
  <si>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</si>
  <si>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</si>
  <si>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</si>
  <si>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</si>
  <si>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</si>
  <si>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</si>
  <si>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</si>
  <si>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</si>
  <si>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</si>
  <si>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</si>
  <si>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</si>
  <si>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</si>
  <si>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</si>
  <si>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</si>
  <si>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</si>
  <si>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</si>
  <si>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</si>
  <si>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</si>
  <si>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</si>
  <si>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</si>
  <si>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</si>
  <si>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</si>
  <si>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</si>
  <si>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</si>
  <si>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</si>
  <si>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</si>
  <si>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</si>
  <si>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</si>
  <si>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</si>
  <si>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</si>
  <si>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</si>
  <si>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</si>
  <si>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</si>
  <si>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</si>
  <si>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</si>
  <si>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</si>
  <si>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</si>
  <si>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</si>
  <si>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</si>
  <si>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</si>
  <si>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</si>
  <si>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</si>
  <si>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</si>
  <si>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</si>
  <si>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</si>
  <si>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</si>
  <si>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</si>
  <si>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</si>
  <si>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</si>
  <si>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</si>
  <si>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</si>
  <si>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</si>
  <si>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</si>
  <si>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</si>
  <si>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</si>
  <si>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</si>
  <si>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</si>
  <si>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</si>
  <si>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</si>
  <si>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</si>
  <si>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</si>
  <si>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</si>
  <si>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</si>
  <si>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</si>
  <si>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</si>
  <si>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</si>
  <si>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</si>
  <si>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</si>
  <si>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</si>
  <si>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</si>
  <si>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</si>
  <si>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</si>
  <si>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</si>
  <si>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</si>
  <si>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</si>
  <si>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</si>
  <si>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</si>
  <si>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</si>
  <si>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</si>
  <si>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</si>
  <si>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</si>
  <si>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</si>
  <si>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</si>
  <si>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</si>
  <si>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</si>
  <si>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</si>
  <si>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</si>
  <si>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</si>
  <si>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</si>
  <si>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</si>
  <si>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</si>
  <si>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</si>
  <si>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</si>
  <si>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</si>
  <si>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</si>
  <si>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</si>
  <si>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</si>
  <si>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</si>
  <si>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</si>
  <si>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</si>
  <si>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</si>
  <si>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</si>
  <si>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</si>
  <si>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</si>
  <si>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</si>
  <si>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</si>
  <si>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</si>
  <si>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</si>
  <si>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</si>
  <si>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</si>
  <si>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</si>
  <si>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</si>
  <si>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</si>
  <si>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</si>
  <si>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</si>
  <si>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</si>
  <si>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</si>
  <si>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</si>
  <si>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</si>
  <si>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</si>
  <si>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</si>
  <si>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</si>
  <si>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</si>
  <si>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</si>
  <si>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</si>
  <si>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</si>
  <si>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</si>
  <si>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</si>
  <si>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</si>
  <si>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</si>
  <si>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</si>
  <si>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</si>
  <si>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</si>
  <si>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</si>
  <si>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</si>
  <si>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</si>
  <si>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</si>
  <si>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</si>
  <si>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</si>
  <si>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</si>
  <si>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</si>
  <si>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</si>
  <si>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</si>
  <si>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</si>
  <si>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</si>
  <si>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</si>
  <si>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</si>
  <si>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</si>
  <si>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</si>
  <si>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</si>
  <si>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</si>
  <si>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</si>
  <si>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</si>
  <si>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</si>
  <si>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</si>
  <si>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</si>
  <si>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</si>
  <si>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</si>
  <si>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</si>
  <si>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</si>
  <si>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</si>
  <si>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</si>
  <si>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</si>
  <si>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</si>
  <si>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</si>
  <si>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</si>
  <si>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</si>
  <si>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</si>
  <si>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</si>
  <si>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</si>
  <si>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</si>
  <si>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</si>
  <si>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</si>
  <si>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</si>
  <si>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</si>
  <si>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</si>
  <si>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</si>
  <si>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</si>
  <si>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</si>
  <si>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</si>
  <si>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</si>
  <si>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</si>
  <si>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</si>
  <si>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</si>
  <si>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</si>
  <si>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</si>
  <si>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</si>
  <si>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</si>
  <si>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</si>
  <si>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</si>
  <si>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</si>
  <si>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</si>
  <si>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</si>
  <si>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</si>
  <si>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</si>
  <si>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</si>
  <si>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</si>
  <si>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</si>
  <si>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</si>
  <si>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</si>
  <si>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</si>
  <si>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</si>
  <si>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</si>
  <si>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</si>
  <si>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</si>
  <si>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</si>
  <si>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</si>
  <si>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</si>
  <si>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</si>
  <si>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</si>
  <si>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</si>
  <si>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</si>
  <si>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</si>
  <si>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</si>
  <si>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</si>
  <si>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</si>
  <si>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</si>
  <si>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</si>
  <si>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</si>
  <si>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</si>
  <si>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</si>
  <si>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</si>
  <si>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</si>
  <si>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</si>
  <si>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</si>
  <si>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</si>
  <si>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</si>
  <si>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</si>
  <si>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</si>
  <si>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</si>
  <si>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</si>
  <si>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</si>
  <si>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</si>
  <si>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</si>
  <si>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</si>
  <si>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</si>
  <si>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</si>
  <si>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</si>
  <si>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</si>
  <si>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</si>
  <si>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</si>
  <si>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</si>
  <si>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</si>
  <si>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</si>
  <si>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</si>
  <si>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</si>
  <si>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</si>
  <si>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</si>
  <si>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</si>
  <si>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</si>
  <si>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</si>
  <si>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</si>
  <si>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</si>
  <si>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</si>
  <si>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</si>
  <si>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</si>
  <si>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</si>
  <si>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</si>
  <si>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</si>
  <si>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</si>
  <si>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</si>
  <si>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</si>
  <si>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</si>
  <si>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</si>
  <si>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</si>
  <si>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</si>
  <si>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</si>
  <si>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</si>
  <si>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</si>
  <si>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</si>
  <si>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</si>
  <si>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</si>
  <si>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</si>
  <si>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</si>
  <si>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</si>
  <si>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</si>
  <si>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</si>
  <si>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</si>
  <si>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</si>
  <si>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</si>
  <si>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</si>
  <si>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</si>
  <si>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</si>
  <si>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</si>
  <si>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</si>
  <si>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</si>
  <si>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</si>
  <si>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</si>
  <si>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</si>
  <si>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</si>
  <si>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</si>
  <si>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</si>
  <si>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</si>
  <si>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</si>
  <si>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</si>
  <si>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</si>
  <si>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</si>
  <si>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</si>
  <si>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</si>
  <si>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</si>
  <si>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</si>
  <si>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</si>
  <si>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</si>
  <si>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</si>
  <si>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</si>
  <si>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</si>
  <si>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</si>
  <si>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</si>
  <si>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</si>
  <si>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</si>
  <si>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</si>
  <si>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</si>
  <si>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</si>
  <si>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</si>
  <si>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</si>
  <si>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</si>
  <si>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</si>
  <si>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</si>
  <si>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</si>
  <si>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</si>
  <si>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</si>
  <si>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</si>
  <si>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</si>
  <si>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</si>
  <si>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</si>
  <si>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</si>
  <si>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</si>
  <si>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</si>
  <si>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</si>
  <si>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</si>
  <si>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</si>
  <si>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</si>
  <si>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</si>
  <si>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</si>
  <si>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</si>
  <si>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</si>
  <si>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</si>
  <si>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</si>
  <si>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</si>
  <si>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</si>
  <si>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</si>
  <si>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</si>
  <si>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</si>
  <si>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</si>
  <si>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</si>
  <si>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</si>
  <si>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</si>
  <si>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</si>
  <si>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</si>
  <si>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</si>
  <si>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</si>
  <si>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</si>
  <si>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</si>
  <si>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</si>
  <si>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</si>
  <si>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</si>
  <si>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</si>
  <si>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</si>
  <si>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</si>
  <si>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</si>
  <si>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</si>
  <si>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</si>
  <si>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</si>
  <si>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</si>
  <si>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</si>
  <si>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</si>
  <si>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</si>
  <si>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</si>
  <si>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</si>
  <si>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</si>
  <si>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</si>
  <si>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</si>
  <si>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</si>
  <si>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</si>
  <si>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</si>
  <si>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</si>
  <si>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</si>
  <si>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</si>
  <si>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</si>
  <si>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</si>
  <si>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</si>
  <si>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</si>
  <si>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</si>
  <si>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</si>
  <si>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</si>
  <si>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</si>
  <si>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</si>
  <si>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</si>
  <si>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</si>
  <si>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</si>
  <si>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</si>
  <si>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</si>
  <si>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</si>
  <si>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</si>
  <si>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</si>
  <si>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</si>
  <si>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</si>
  <si>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</si>
  <si>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</si>
  <si>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</si>
  <si>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</si>
  <si>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</si>
  <si>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</si>
  <si>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</si>
  <si>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</si>
  <si>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</si>
  <si>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</si>
  <si>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</si>
  <si>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</si>
  <si>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</si>
  <si>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</si>
  <si>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</si>
  <si>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</si>
  <si>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</si>
  <si>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</si>
  <si>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</si>
  <si>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</si>
  <si>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</si>
  <si>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</si>
  <si>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</si>
  <si>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</si>
  <si>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</si>
  <si>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</si>
  <si>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</si>
  <si>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</si>
  <si>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</si>
  <si>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</si>
  <si>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</si>
  <si>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</si>
  <si>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</si>
  <si>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</si>
  <si>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</si>
  <si>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</si>
  <si>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</si>
  <si>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</si>
  <si>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</si>
  <si>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</si>
  <si>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</si>
  <si>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</si>
  <si>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</si>
  <si>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</si>
  <si>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</si>
  <si>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</si>
  <si>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</si>
  <si>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</si>
  <si>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</si>
  <si>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</si>
  <si>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</si>
  <si>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</si>
  <si>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</si>
  <si>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</si>
  <si>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</si>
  <si>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</si>
  <si>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</si>
  <si>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</si>
  <si>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</si>
  <si>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</si>
  <si>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</si>
  <si>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</si>
  <si>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</si>
  <si>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</si>
  <si>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</si>
  <si>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</si>
  <si>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</si>
  <si>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</si>
  <si>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</si>
  <si>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</si>
  <si>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</si>
  <si>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</si>
  <si>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</si>
  <si>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</si>
  <si>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</si>
  <si>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</si>
  <si>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</si>
  <si>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</si>
  <si>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</si>
  <si>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</si>
  <si>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</si>
  <si>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</si>
  <si>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</si>
  <si>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</si>
  <si>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</si>
  <si>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</si>
  <si>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</si>
  <si>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</si>
  <si>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</si>
  <si>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</si>
  <si>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</si>
  <si>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</si>
  <si>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</si>
  <si>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</si>
  <si>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</si>
  <si>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</si>
  <si>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</si>
  <si>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</si>
  <si>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</si>
  <si>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</si>
  <si>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</si>
  <si>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</si>
  <si>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</si>
  <si>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</si>
  <si>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</si>
  <si>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</si>
  <si>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</si>
  <si>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</si>
  <si>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</si>
  <si>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</si>
  <si>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</si>
  <si>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</si>
  <si>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</si>
  <si>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</si>
  <si>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</si>
  <si>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</si>
  <si>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</si>
  <si>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</si>
  <si>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</si>
  <si>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</si>
  <si>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</si>
  <si>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</si>
  <si>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</si>
  <si>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</si>
  <si>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</si>
  <si>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</si>
  <si>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</si>
  <si>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</si>
  <si>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</si>
  <si>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</si>
  <si>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</si>
  <si>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</si>
  <si>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</si>
  <si>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</si>
  <si>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</si>
  <si>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</si>
  <si>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</si>
  <si>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</si>
  <si>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</si>
  <si>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</si>
  <si>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</si>
  <si>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</si>
  <si>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</si>
  <si>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</si>
  <si>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</si>
  <si>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</si>
  <si>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</si>
  <si>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</si>
  <si>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</si>
  <si>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</si>
  <si>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</si>
  <si>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</si>
  <si>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</si>
  <si>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</si>
  <si>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</si>
  <si>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</si>
  <si>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</si>
  <si>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</si>
  <si>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</si>
  <si>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</si>
  <si>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</si>
  <si>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</si>
  <si>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</si>
  <si>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</si>
  <si>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</si>
  <si>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</si>
  <si>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</si>
  <si>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</si>
  <si>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</si>
  <si>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</si>
  <si>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</si>
  <si>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</si>
  <si>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</si>
  <si>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</si>
  <si>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</si>
  <si>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</si>
  <si>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</si>
  <si>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</si>
  <si>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</si>
  <si>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</si>
  <si>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</si>
  <si>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</si>
  <si>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</si>
  <si>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</si>
  <si>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</si>
  <si>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</si>
  <si>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</si>
  <si>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</si>
  <si>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</si>
  <si>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</si>
  <si>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</si>
  <si>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</si>
  <si>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</si>
  <si>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</si>
  <si>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</si>
  <si>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</si>
  <si>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</si>
  <si>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</si>
  <si>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</si>
  <si>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</si>
  <si>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</si>
  <si>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</si>
  <si>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</si>
  <si>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</si>
  <si>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</si>
  <si>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</si>
  <si>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</si>
  <si>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</si>
  <si>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</si>
  <si>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</si>
  <si>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</si>
  <si>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</si>
  <si>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</si>
  <si>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</si>
  <si>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</si>
  <si>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</si>
  <si>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</si>
  <si>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</si>
  <si>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</si>
  <si>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</si>
  <si>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</si>
  <si>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</si>
  <si>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</si>
  <si>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</si>
  <si>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</si>
  <si>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</si>
  <si>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</si>
  <si>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</si>
  <si>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</si>
  <si>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</si>
  <si>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</si>
  <si>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</si>
  <si>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</si>
  <si>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</si>
  <si>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</si>
  <si>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</si>
  <si>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</si>
  <si>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</si>
  <si>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</si>
  <si>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</si>
  <si>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</si>
  <si>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</si>
  <si>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</si>
  <si>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</si>
  <si>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</si>
  <si>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</si>
  <si>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</si>
  <si>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</si>
  <si>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</si>
  <si>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</si>
  <si>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</si>
  <si>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</si>
  <si>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</si>
  <si>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</si>
  <si>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</si>
  <si>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</si>
  <si>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</si>
  <si>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</si>
  <si>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</si>
  <si>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</si>
  <si>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</si>
  <si>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</si>
  <si>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</si>
  <si>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</si>
  <si>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</si>
  <si>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</si>
  <si>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</si>
  <si>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</si>
  <si>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</si>
  <si>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</si>
  <si>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</si>
  <si>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</si>
  <si>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</si>
  <si>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</si>
  <si>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</si>
  <si>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</si>
  <si>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</si>
  <si>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</si>
  <si>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</si>
  <si>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</si>
  <si>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</si>
  <si>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</si>
  <si>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</si>
  <si>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</si>
  <si>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</si>
  <si>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</si>
  <si>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</si>
  <si>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</si>
  <si>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</si>
  <si>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</si>
  <si>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</si>
  <si>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</si>
  <si>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</si>
  <si>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</si>
  <si>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</si>
  <si>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</si>
  <si>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</si>
  <si>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</si>
  <si>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</si>
  <si>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</si>
  <si>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</si>
  <si>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</si>
  <si>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</si>
  <si>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</si>
  <si>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</si>
  <si>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</si>
  <si>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</si>
  <si>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</si>
  <si>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</si>
  <si>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</si>
  <si>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</si>
  <si>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</si>
  <si>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</si>
  <si>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</si>
  <si>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</si>
  <si>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</si>
  <si>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</si>
  <si>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</si>
  <si>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</si>
  <si>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</si>
  <si>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</si>
  <si>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</si>
  <si>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</si>
  <si>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</si>
  <si>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</si>
  <si>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</si>
  <si>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</si>
  <si>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</si>
  <si>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</si>
  <si>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</si>
  <si>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</si>
  <si>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</si>
  <si>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</si>
  <si>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</si>
  <si>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</si>
  <si>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</si>
  <si>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</si>
  <si>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</si>
  <si>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</si>
  <si>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</si>
  <si>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</si>
  <si>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</si>
  <si>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</si>
  <si>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</si>
  <si>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</si>
  <si>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</si>
  <si>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</si>
  <si>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</si>
  <si>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</si>
  <si>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</si>
  <si>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</si>
  <si>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</si>
  <si>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</si>
  <si>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</si>
  <si>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</si>
  <si>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</si>
  <si>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</si>
  <si>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</si>
  <si>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</si>
  <si>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</si>
  <si>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</si>
  <si>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</si>
  <si>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</si>
  <si>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</si>
  <si>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</si>
  <si>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</si>
  <si>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</si>
  <si>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</si>
  <si>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</si>
  <si>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</si>
  <si>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</si>
  <si>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</si>
  <si>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</si>
  <si>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</si>
  <si>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</si>
  <si>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</si>
  <si>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</si>
  <si>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</si>
  <si>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</si>
  <si>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</si>
  <si>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</si>
  <si>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</si>
  <si>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</si>
  <si>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</si>
  <si>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</si>
  <si>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</si>
  <si>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</si>
  <si>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</si>
  <si>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</si>
  <si>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</si>
  <si>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</si>
  <si>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</si>
  <si>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</si>
  <si>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</si>
  <si>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</si>
  <si>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</si>
  <si>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</si>
  <si>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</si>
  <si>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</si>
  <si>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</si>
  <si>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</si>
  <si>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</si>
  <si>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</si>
  <si>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</si>
  <si>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</si>
  <si>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</si>
  <si>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</si>
  <si>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</si>
  <si>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</si>
  <si>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</si>
  <si>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</si>
  <si>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</si>
  <si>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</si>
  <si>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</si>
  <si>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</si>
  <si>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</si>
  <si>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</si>
  <si>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</si>
  <si>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</si>
  <si>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</si>
  <si>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</si>
  <si>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</si>
  <si>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</si>
  <si>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</si>
  <si>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</si>
  <si>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</si>
  <si>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</si>
  <si>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</si>
  <si>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</si>
  <si>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</si>
  <si>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</si>
  <si>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</si>
  <si>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</si>
  <si>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</si>
  <si>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</si>
  <si>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</si>
  <si>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</si>
  <si>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</si>
  <si>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</si>
  <si>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</si>
  <si>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</si>
  <si>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</si>
  <si>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</si>
  <si>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</si>
  <si>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</si>
  <si>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</si>
  <si>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</si>
  <si>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</si>
  <si>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</si>
  <si>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</si>
  <si>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</si>
  <si>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</si>
  <si>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</si>
  <si>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</si>
  <si>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</si>
  <si>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</si>
  <si>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</si>
  <si>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</si>
  <si>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</si>
  <si>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</si>
  <si>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</si>
  <si>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</si>
  <si>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</si>
  <si>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</si>
  <si>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</si>
  <si>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</si>
  <si>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</si>
  <si>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</si>
  <si>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</si>
  <si>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</si>
  <si>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</si>
  <si>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</si>
  <si>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</si>
  <si>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</si>
  <si>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</si>
  <si>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</si>
  <si>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</si>
  <si>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</si>
  <si>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</si>
  <si>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</si>
  <si>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</si>
  <si>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</si>
  <si>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</si>
  <si>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</si>
  <si>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</si>
  <si>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</si>
  <si>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</si>
  <si>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</si>
  <si>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</si>
  <si>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</si>
  <si>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</si>
  <si>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</si>
  <si>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</si>
  <si>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</si>
  <si>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</si>
  <si>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</si>
  <si>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</si>
  <si>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</si>
  <si>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</si>
  <si>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</si>
  <si>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</si>
  <si>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</si>
  <si>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</si>
  <si>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</si>
  <si>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</si>
  <si>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</si>
  <si>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</si>
  <si>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</si>
  <si>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</si>
  <si>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</si>
  <si>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</si>
  <si>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</si>
  <si>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</si>
  <si>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</si>
  <si>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</si>
  <si>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</si>
  <si>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</si>
  <si>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</si>
  <si>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</si>
  <si>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</si>
  <si>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</si>
  <si>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</si>
  <si>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</si>
  <si>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</si>
  <si>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</si>
  <si>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</si>
  <si>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</si>
  <si>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</si>
  <si>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</si>
  <si>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</si>
  <si>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</si>
  <si>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</si>
  <si>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</si>
  <si>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</si>
  <si>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</si>
  <si>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</si>
  <si>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</si>
  <si>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</si>
  <si>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</si>
  <si>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</si>
  <si>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</si>
  <si>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</si>
  <si>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</si>
  <si>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</si>
  <si>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</si>
  <si>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</si>
  <si>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</si>
  <si>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</si>
  <si>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</si>
  <si>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</si>
  <si>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</si>
  <si>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</si>
  <si>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</si>
  <si>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</si>
  <si>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</si>
  <si>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</si>
  <si>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</si>
  <si>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</si>
  <si>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</si>
  <si>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</si>
  <si>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</si>
  <si>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</si>
  <si>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</si>
  <si>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</si>
  <si>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</si>
  <si>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</si>
  <si>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</si>
  <si>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</si>
  <si>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</si>
  <si>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</si>
  <si>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</si>
  <si>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</si>
  <si>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</si>
  <si>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</si>
  <si>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</si>
  <si>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</si>
  <si>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</si>
  <si>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</si>
  <si>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</si>
  <si>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</si>
  <si>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</si>
  <si>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</si>
  <si>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</si>
  <si>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</si>
  <si>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</si>
  <si>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</si>
  <si>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</si>
  <si>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</si>
  <si>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</si>
  <si>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</si>
  <si>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</si>
  <si>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</si>
  <si>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</si>
  <si>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</si>
  <si>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</si>
  <si>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</si>
  <si>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</si>
  <si>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</si>
  <si>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</si>
  <si>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</si>
  <si>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</si>
  <si>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</si>
  <si>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</si>
  <si>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</si>
  <si>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</si>
  <si>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</si>
  <si>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</si>
  <si>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</si>
  <si>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</si>
  <si>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</si>
  <si>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</si>
  <si>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</si>
  <si>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</si>
  <si>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</si>
  <si>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</si>
  <si>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</si>
  <si>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</si>
  <si>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</si>
  <si>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</si>
  <si>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</si>
  <si>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</si>
  <si>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</si>
  <si>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</si>
  <si>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</si>
  <si>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</si>
  <si>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</si>
  <si>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</si>
  <si>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</si>
  <si>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</si>
  <si>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</si>
  <si>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</si>
  <si>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</si>
  <si>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</si>
  <si>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</si>
  <si>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</si>
  <si>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</si>
  <si>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</si>
  <si>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</si>
  <si>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</si>
  <si>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</si>
  <si>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</si>
  <si>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</si>
  <si>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</si>
  <si>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</si>
  <si>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</si>
  <si>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</si>
  <si>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</si>
  <si>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</si>
  <si>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</si>
  <si>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</si>
  <si>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</si>
  <si>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</si>
  <si>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</si>
  <si>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</si>
  <si>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</si>
  <si>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</si>
  <si>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</si>
  <si>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</si>
  <si>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</si>
  <si>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</si>
  <si>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</si>
  <si>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</si>
  <si>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</si>
  <si>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</si>
  <si>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</si>
  <si>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</si>
  <si>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</si>
  <si>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</si>
  <si>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</si>
  <si>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</si>
  <si>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</si>
  <si>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</si>
  <si>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</si>
  <si>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</si>
  <si>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</si>
  <si>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</si>
  <si>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</si>
  <si>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</si>
  <si>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</si>
  <si>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</si>
  <si>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</si>
  <si>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</si>
  <si>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</si>
  <si>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</si>
  <si>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</si>
  <si>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</si>
  <si>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</si>
  <si>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</si>
  <si>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</si>
  <si>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</si>
  <si>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</si>
  <si>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</si>
  <si>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</si>
  <si>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</si>
  <si>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</si>
  <si>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</si>
  <si>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</si>
  <si>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</si>
  <si>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</si>
  <si>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</si>
  <si>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</si>
  <si>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</si>
  <si>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</si>
  <si>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</si>
  <si>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</si>
  <si>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</si>
  <si>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</si>
  <si>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</si>
  <si>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</si>
  <si>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</si>
  <si>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</si>
  <si>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</si>
  <si>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</si>
  <si>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</si>
  <si>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</si>
  <si>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</si>
  <si>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</si>
  <si>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</si>
  <si>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</si>
  <si>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</si>
  <si>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</si>
  <si>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</si>
  <si>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</si>
  <si>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</si>
  <si>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</si>
  <si>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</si>
  <si>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</si>
  <si>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</si>
  <si>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</si>
  <si>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</si>
  <si>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</si>
  <si>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</si>
  <si>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</si>
  <si>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</si>
  <si>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</si>
  <si>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</si>
  <si>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</si>
  <si>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</si>
  <si>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</si>
  <si>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</si>
  <si>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</si>
  <si>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</si>
  <si>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</si>
  <si>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</si>
  <si>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</si>
  <si>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</si>
  <si>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</si>
  <si>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</si>
  <si>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</si>
  <si>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</si>
  <si>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</si>
  <si>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</si>
  <si>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</si>
  <si>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</si>
  <si>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</si>
  <si>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</si>
  <si>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</si>
  <si>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</si>
  <si>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</si>
  <si>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</si>
  <si>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</si>
  <si>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</si>
  <si>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</si>
  <si>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</si>
  <si>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</si>
  <si>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</si>
  <si>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</si>
  <si>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</si>
  <si>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</si>
  <si>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</si>
  <si>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</si>
  <si>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</si>
  <si>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</si>
  <si>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</si>
  <si>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</si>
  <si>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</si>
  <si>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</si>
  <si>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</si>
  <si>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</si>
  <si>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</si>
  <si>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</si>
  <si>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</si>
  <si>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</si>
  <si>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</si>
  <si>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</si>
  <si>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</si>
  <si>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</si>
  <si>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</si>
  <si>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</si>
  <si>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</si>
  <si>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</si>
  <si>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</si>
  <si>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</si>
  <si>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</si>
  <si>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</si>
  <si>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</si>
  <si>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</si>
  <si>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</si>
  <si>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</si>
  <si>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</si>
  <si>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</si>
  <si>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</si>
  <si>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</si>
  <si>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</si>
  <si>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</si>
  <si>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</si>
  <si>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</si>
  <si>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</si>
  <si>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</si>
  <si>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</si>
  <si>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</si>
  <si>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</si>
  <si>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</si>
  <si>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</si>
  <si>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</si>
  <si>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</si>
  <si>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</si>
  <si>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</si>
  <si>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</si>
  <si>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</si>
  <si>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</si>
  <si>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</si>
  <si>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</si>
  <si>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</si>
  <si>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</si>
  <si>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</si>
  <si>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</si>
  <si>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</si>
  <si>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</si>
  <si>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</si>
  <si>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</si>
  <si>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</si>
  <si>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</si>
  <si>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</si>
  <si>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</si>
  <si>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</si>
  <si>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</si>
  <si>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</si>
  <si>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</si>
  <si>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</si>
  <si>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</si>
  <si>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</si>
  <si>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</si>
  <si>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</si>
  <si>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</si>
  <si>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</si>
  <si>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</si>
  <si>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</si>
  <si>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</si>
  <si>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</si>
  <si>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</si>
  <si>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</si>
  <si>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</si>
  <si>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</si>
  <si>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</si>
  <si>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</si>
  <si>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</si>
  <si>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</si>
  <si>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</si>
  <si>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</si>
  <si>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</si>
  <si>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</si>
  <si>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</si>
  <si>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</si>
  <si>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</si>
  <si>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</si>
  <si>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</si>
  <si>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</si>
  <si>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</si>
  <si>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</si>
  <si>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</si>
  <si>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</si>
  <si>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</si>
  <si>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</si>
  <si>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</si>
  <si>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</si>
  <si>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</si>
  <si>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</si>
  <si>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</si>
  <si>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</si>
  <si>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</si>
  <si>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</si>
  <si>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</si>
  <si>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</si>
  <si>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</si>
  <si>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</si>
  <si>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</si>
  <si>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</si>
  <si>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</si>
  <si>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</si>
  <si>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</si>
  <si>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</si>
  <si>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</si>
  <si>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</si>
  <si>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</si>
  <si>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</si>
  <si>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</si>
  <si>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</si>
  <si>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</si>
  <si>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</si>
  <si>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</si>
  <si>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</si>
  <si>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</si>
  <si>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</si>
  <si>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</si>
  <si>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</si>
  <si>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</si>
  <si>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</si>
  <si>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</si>
  <si>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</si>
  <si>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</si>
  <si>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</si>
  <si>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</si>
  <si>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</si>
  <si>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</si>
  <si>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</si>
  <si>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</si>
  <si>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</si>
  <si>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</si>
  <si>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</si>
  <si>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</si>
  <si>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</si>
  <si>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</si>
  <si>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</si>
  <si>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</si>
  <si>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</si>
  <si>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</si>
  <si>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</si>
  <si>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</si>
  <si>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</si>
  <si>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</si>
  <si>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</si>
  <si>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</si>
  <si>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</si>
  <si>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</si>
  <si>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</si>
  <si>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</si>
  <si>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</si>
  <si>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</si>
  <si>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</si>
  <si>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</si>
  <si>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</si>
  <si>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</si>
  <si>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</si>
  <si>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</si>
  <si>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</si>
  <si>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</si>
  <si>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</si>
  <si>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</si>
  <si>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</si>
  <si>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</si>
  <si>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</si>
  <si>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</si>
  <si>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</si>
  <si>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</si>
  <si>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</si>
  <si>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</si>
  <si>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</si>
  <si>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</si>
  <si>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</si>
  <si>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</si>
  <si>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</si>
  <si>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</si>
  <si>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</si>
  <si>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</si>
  <si>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</si>
  <si>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</si>
  <si>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</si>
  <si>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</si>
  <si>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</si>
  <si>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</si>
  <si>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</si>
  <si>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</si>
  <si>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</si>
  <si>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</si>
  <si>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</si>
  <si>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</si>
  <si>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</si>
  <si>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</si>
  <si>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</si>
  <si>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</si>
  <si>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</si>
  <si>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</si>
  <si>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</si>
  <si>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</si>
  <si>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</si>
  <si>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</si>
  <si>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</si>
  <si>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</si>
  <si>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</si>
  <si>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</si>
  <si>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</si>
  <si>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</si>
  <si>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</si>
  <si>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</si>
  <si>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</si>
  <si>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</si>
  <si>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</si>
  <si>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</si>
  <si>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</si>
  <si>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</si>
  <si>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</si>
  <si>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</si>
  <si>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</si>
  <si>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</si>
  <si>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</si>
  <si>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</si>
  <si>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</si>
  <si>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</si>
  <si>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</si>
  <si>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</si>
  <si>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</si>
  <si>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</si>
  <si>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</si>
  <si>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</si>
  <si>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</si>
  <si>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</si>
  <si>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</si>
  <si>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</si>
  <si>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</si>
  <si>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</si>
  <si>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</si>
  <si>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</si>
  <si>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</si>
  <si>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</si>
  <si>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</si>
  <si>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</si>
  <si>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</si>
  <si>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</si>
  <si>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</si>
  <si>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</si>
  <si>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</si>
  <si>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</si>
  <si>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</si>
  <si>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</si>
  <si>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</si>
  <si>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</si>
  <si>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</si>
  <si>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</si>
  <si>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</si>
  <si>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</si>
  <si>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</si>
  <si>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</si>
  <si>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</si>
  <si>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</si>
  <si>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</si>
  <si>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</si>
  <si>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</si>
  <si>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</si>
  <si>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</si>
  <si>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</si>
  <si>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</si>
  <si>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</si>
  <si>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</si>
  <si>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</si>
  <si>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</si>
  <si>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</si>
  <si>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</si>
  <si>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</si>
  <si>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</si>
  <si>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</si>
  <si>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</si>
  <si>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</si>
  <si>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</si>
  <si>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</si>
  <si>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</si>
  <si>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</si>
  <si>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</si>
  <si>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</si>
  <si>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</si>
  <si>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</si>
  <si>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</si>
  <si>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</si>
  <si>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</si>
  <si>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</si>
  <si>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</si>
  <si>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</si>
  <si>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</si>
  <si>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</si>
  <si>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</si>
  <si>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</si>
  <si>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</si>
  <si>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</si>
  <si>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</si>
  <si>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</si>
  <si>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</si>
  <si>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</si>
  <si>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</si>
  <si>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</si>
  <si>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</si>
  <si>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</si>
  <si>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</si>
  <si>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</si>
  <si>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</si>
  <si>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</si>
  <si>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</si>
  <si>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</si>
  <si>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</si>
  <si>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</si>
  <si>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</si>
  <si>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</si>
  <si>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</si>
  <si>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</si>
  <si>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</si>
  <si>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</si>
  <si>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</si>
  <si>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</si>
  <si>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</si>
  <si>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</si>
  <si>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</si>
  <si>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</si>
  <si>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</si>
  <si>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</si>
  <si>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</si>
  <si>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</si>
  <si>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</si>
  <si>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</si>
  <si>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</si>
  <si>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</si>
  <si>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</si>
  <si>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</si>
  <si>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</si>
  <si>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</si>
  <si>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</si>
  <si>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</si>
  <si>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</si>
  <si>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</si>
  <si>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</si>
  <si>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</si>
  <si>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</si>
  <si>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</si>
  <si>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</si>
  <si>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</si>
  <si>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</si>
  <si>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</si>
  <si>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</si>
  <si>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</si>
  <si>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</si>
  <si>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</si>
  <si>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</si>
  <si>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</si>
  <si>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</si>
  <si>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</si>
  <si>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</si>
  <si>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</si>
  <si>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</si>
  <si>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</si>
  <si>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</si>
  <si>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</si>
  <si>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</si>
  <si>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</si>
  <si>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</si>
  <si>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</si>
  <si>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</si>
  <si>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</si>
  <si>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</si>
  <si>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</si>
  <si>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</si>
  <si>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</si>
  <si>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</si>
  <si>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</si>
  <si>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</si>
  <si>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</si>
  <si>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</si>
  <si>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</si>
  <si>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</si>
  <si>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</si>
  <si>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</si>
  <si>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</si>
  <si>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</si>
  <si>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</si>
  <si>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</si>
  <si>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</si>
  <si>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</si>
  <si>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</si>
  <si>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</si>
  <si>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</si>
  <si>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</si>
  <si>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</si>
  <si>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</si>
  <si>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</si>
  <si>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</si>
  <si>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</si>
  <si>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</si>
  <si>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</si>
  <si>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</si>
  <si>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</si>
  <si>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</si>
  <si>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</si>
  <si>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</si>
  <si>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</si>
  <si>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</si>
  <si>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</si>
  <si>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</si>
  <si>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</si>
  <si>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</si>
  <si>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</si>
  <si>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</si>
  <si>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</si>
  <si>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</si>
  <si>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</si>
  <si>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</si>
  <si>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</si>
  <si>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</si>
  <si>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</si>
  <si>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</si>
  <si>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</si>
  <si>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</si>
  <si>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</si>
  <si>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</si>
  <si>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</si>
  <si>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</si>
  <si>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</si>
  <si>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</si>
  <si>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</si>
  <si>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</si>
  <si>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</si>
  <si>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</si>
  <si>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</si>
  <si>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</si>
  <si>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</si>
  <si>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</si>
  <si>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</si>
  <si>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</si>
  <si>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</si>
  <si>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</si>
  <si>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</si>
  <si>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</si>
  <si>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</si>
  <si>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</si>
  <si>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</si>
  <si>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</si>
  <si>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</si>
  <si>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</si>
  <si>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</si>
  <si>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</si>
  <si>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</si>
  <si>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</si>
  <si>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</si>
  <si>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</si>
  <si>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</si>
  <si>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</si>
  <si>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</si>
  <si>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</si>
  <si>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</si>
  <si>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</si>
  <si>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</si>
  <si>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</si>
  <si>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</si>
  <si>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</si>
  <si>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</si>
  <si>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</si>
  <si>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</si>
  <si>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</si>
  <si>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</si>
  <si>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</si>
  <si>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</si>
  <si>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</si>
  <si>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</si>
  <si>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</si>
  <si>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</si>
  <si>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</si>
  <si>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</si>
  <si>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</si>
  <si>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</si>
  <si>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</si>
  <si>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</si>
  <si>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</si>
  <si>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</si>
  <si>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</si>
  <si>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</si>
  <si>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</si>
  <si>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</si>
  <si>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</si>
  <si>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</si>
  <si>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</si>
  <si>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</si>
  <si>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</si>
  <si>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</si>
  <si>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</si>
  <si>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</si>
  <si>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</si>
  <si>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</si>
  <si>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</si>
  <si>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</si>
  <si>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</si>
  <si>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</si>
  <si>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</si>
  <si>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</si>
  <si>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</si>
  <si>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</si>
  <si>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</si>
  <si>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</si>
  <si>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</si>
  <si>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</si>
  <si>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</si>
  <si>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</si>
  <si>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</si>
  <si>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</si>
  <si>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</si>
  <si>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</si>
  <si>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</si>
  <si>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</si>
  <si>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</si>
  <si>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</si>
  <si>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</si>
  <si>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</si>
  <si>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</si>
  <si>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</si>
  <si>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</si>
  <si>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</si>
  <si>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</si>
  <si>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</si>
  <si>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</si>
  <si>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</si>
  <si>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</si>
  <si>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</si>
  <si>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</si>
  <si>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</si>
  <si>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</si>
  <si>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</si>
  <si>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</si>
  <si>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</si>
  <si>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</si>
  <si>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</si>
  <si>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</si>
  <si>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</si>
  <si>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</si>
  <si>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</si>
  <si>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</si>
  <si>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</si>
  <si>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</si>
  <si>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</si>
  <si>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</si>
  <si>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</si>
  <si>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</si>
  <si>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</si>
  <si>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</si>
  <si>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</si>
  <si>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</si>
  <si>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</si>
  <si>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</si>
  <si>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</si>
  <si>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</si>
  <si>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</si>
  <si>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</si>
  <si>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</si>
  <si>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</si>
  <si>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</si>
  <si>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</si>
  <si>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</si>
  <si>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</si>
  <si>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</si>
  <si>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</si>
  <si>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</si>
  <si>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</si>
  <si>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</si>
  <si>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</si>
  <si>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</si>
  <si>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</si>
  <si>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</si>
  <si>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</si>
  <si>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</si>
  <si>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</si>
  <si>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</si>
  <si>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</si>
  <si>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</si>
  <si>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</si>
  <si>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</si>
  <si>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</si>
  <si>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</si>
  <si>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</si>
  <si>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</si>
  <si>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</si>
  <si>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</si>
  <si>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</si>
  <si>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</si>
  <si>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</si>
  <si>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</si>
  <si>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</si>
  <si>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</si>
  <si>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</si>
  <si>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</si>
  <si>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</si>
  <si>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</si>
  <si>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</si>
  <si>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</si>
  <si>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</si>
  <si>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</si>
  <si>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</si>
  <si>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</si>
  <si>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</si>
  <si>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</si>
  <si>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</si>
  <si>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</si>
  <si>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</si>
  <si>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</si>
  <si>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</si>
  <si>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</si>
  <si>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</si>
  <si>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</si>
  <si>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</si>
  <si>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</si>
  <si>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</si>
  <si>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</si>
  <si>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</si>
  <si>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</si>
  <si>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</si>
  <si>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</si>
  <si>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</si>
  <si>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</si>
  <si>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</si>
  <si>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</si>
  <si>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</si>
  <si>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</si>
  <si>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</si>
  <si>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</si>
  <si>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</si>
  <si>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</si>
  <si>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</si>
  <si>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</si>
  <si>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</si>
  <si>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</si>
  <si>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</si>
  <si>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</si>
  <si>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</si>
  <si>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</si>
  <si>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</si>
  <si>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</si>
  <si>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</si>
  <si>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</si>
  <si>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</si>
  <si>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</si>
  <si>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</si>
  <si>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</si>
  <si>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</si>
  <si>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</si>
  <si>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</si>
  <si>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</si>
  <si>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</si>
  <si>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</si>
  <si>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</si>
  <si>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</si>
  <si>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</si>
  <si>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</si>
  <si>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</si>
  <si>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</si>
  <si>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</si>
  <si>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</si>
  <si>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</si>
  <si>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</si>
  <si>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</si>
  <si>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</si>
  <si>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</si>
  <si>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</si>
  <si>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</si>
  <si>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</si>
  <si>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</si>
  <si>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</si>
  <si>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</si>
  <si>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</si>
  <si>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</si>
  <si>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</si>
  <si>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</si>
  <si>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</si>
  <si>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</si>
  <si>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</si>
  <si>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</si>
  <si>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</si>
  <si>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</si>
  <si>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</si>
  <si>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</si>
  <si>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</si>
  <si>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</si>
  <si>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</si>
  <si>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</si>
  <si>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</si>
  <si>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</si>
  <si>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</si>
  <si>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</si>
  <si>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</si>
  <si>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</si>
  <si>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</si>
  <si>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</si>
  <si>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</si>
  <si>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</si>
  <si>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</si>
  <si>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</si>
  <si>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</si>
  <si>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</si>
  <si>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</si>
  <si>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</si>
  <si>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</si>
  <si>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</si>
  <si>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</si>
  <si>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</si>
  <si>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</si>
  <si>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</si>
  <si>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</si>
  <si>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</si>
  <si>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</si>
  <si>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</si>
  <si>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</si>
  <si>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</si>
  <si>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</si>
  <si>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</si>
  <si>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</si>
  <si>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</si>
  <si>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</si>
  <si>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</si>
  <si>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</si>
  <si>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</si>
  <si>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</si>
  <si>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</si>
  <si>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</si>
  <si>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</si>
  <si>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</si>
  <si>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</si>
  <si>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</si>
  <si>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</si>
  <si>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</si>
  <si>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</si>
  <si>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</si>
  <si>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</si>
  <si>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</si>
  <si>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</si>
  <si>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</si>
  <si>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</si>
  <si>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</si>
  <si>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</si>
  <si>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</si>
  <si>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</si>
  <si>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</si>
  <si>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</si>
  <si>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</si>
  <si>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</si>
  <si>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</si>
  <si>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</si>
  <si>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</si>
  <si>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</si>
  <si>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</si>
  <si>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</si>
  <si>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</si>
  <si>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</si>
  <si>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</si>
  <si>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</si>
  <si>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</si>
  <si>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</si>
  <si>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</si>
  <si>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</si>
  <si>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</si>
  <si>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</si>
  <si>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</si>
  <si>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</si>
  <si>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</si>
  <si>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</si>
  <si>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</si>
  <si>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</si>
  <si>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</si>
  <si>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</si>
  <si>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</si>
  <si>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</si>
  <si>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</si>
  <si>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</si>
  <si>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</si>
  <si>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</si>
  <si>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</si>
  <si>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</si>
  <si>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</si>
  <si>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</si>
  <si>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</si>
  <si>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</si>
  <si>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</si>
  <si>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</si>
  <si>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</si>
  <si>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</si>
  <si>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</si>
  <si>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</si>
  <si>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</si>
  <si>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</si>
  <si>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</si>
  <si>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</si>
  <si>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</si>
  <si>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</si>
  <si>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</si>
  <si>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</si>
  <si>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</si>
  <si>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</si>
  <si>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</si>
  <si>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</si>
  <si>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</si>
  <si>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</si>
  <si>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</si>
  <si>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</si>
  <si>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</si>
  <si>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</si>
  <si>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</si>
  <si>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</si>
  <si>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</si>
  <si>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</si>
  <si>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</si>
  <si>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</si>
  <si>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</si>
  <si>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</si>
  <si>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</si>
  <si>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</si>
  <si>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</si>
  <si>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</si>
  <si>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</si>
  <si>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</si>
  <si>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</si>
  <si>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</si>
  <si>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</si>
  <si>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</si>
  <si>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</si>
  <si>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</si>
  <si>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</si>
  <si>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</si>
  <si>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</si>
  <si>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</si>
  <si>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</si>
  <si>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</si>
  <si>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</si>
  <si>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</si>
  <si>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</si>
  <si>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</si>
  <si>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</si>
  <si>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</si>
  <si>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</si>
  <si>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</si>
  <si>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</si>
  <si>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</si>
  <si>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</si>
  <si>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</si>
  <si>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</si>
  <si>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</si>
  <si>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</si>
  <si>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</si>
  <si>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</si>
  <si>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</si>
  <si>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</si>
  <si>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</si>
  <si>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</si>
  <si>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</si>
  <si>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</si>
  <si>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</si>
  <si>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</si>
  <si>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</si>
  <si>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</si>
  <si>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</si>
  <si>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</si>
  <si>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</si>
  <si>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</si>
  <si>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</si>
  <si>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</si>
  <si>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</si>
  <si>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</si>
  <si>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</si>
  <si>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</si>
  <si>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</si>
  <si>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</si>
  <si>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</si>
  <si>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</si>
  <si>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</si>
  <si>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</si>
  <si>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</si>
  <si>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</si>
  <si>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</si>
  <si>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</si>
  <si>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</si>
  <si>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</si>
  <si>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</si>
  <si>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</si>
  <si>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</si>
  <si>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</si>
  <si>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</si>
  <si>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</si>
  <si>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</si>
  <si>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</si>
  <si>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</si>
  <si>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</si>
  <si>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</si>
  <si>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</si>
  <si>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</si>
  <si>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</si>
  <si>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</si>
  <si>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</si>
  <si>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</si>
  <si>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</si>
  <si>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</si>
  <si>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</si>
  <si>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</si>
  <si>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</si>
  <si>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</si>
  <si>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</si>
  <si>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</si>
  <si>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</si>
  <si>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</si>
  <si>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</si>
  <si>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</si>
  <si>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</si>
  <si>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</si>
  <si>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</si>
  <si>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</si>
  <si>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</si>
  <si>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</si>
  <si>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</si>
  <si>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</si>
  <si>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</si>
  <si>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</si>
  <si>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</si>
  <si>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</si>
  <si>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</si>
  <si>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</si>
  <si>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</si>
  <si>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</si>
  <si>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</si>
  <si>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</si>
  <si>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</si>
  <si>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</si>
  <si>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</si>
  <si>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</si>
  <si>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</si>
  <si>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</si>
  <si>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</si>
  <si>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</si>
  <si>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</si>
  <si>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</si>
  <si>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</si>
  <si>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</si>
  <si>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</si>
  <si>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</si>
  <si>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</si>
  <si>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</si>
  <si>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</si>
  <si>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</si>
  <si>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</si>
  <si>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</si>
  <si>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</si>
  <si>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</si>
  <si>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</si>
  <si>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</si>
  <si>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</si>
  <si>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</si>
  <si>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</si>
  <si>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</si>
  <si>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</si>
  <si>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</si>
  <si>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</si>
  <si>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</si>
  <si>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</si>
  <si>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</si>
  <si>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</si>
  <si>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</si>
  <si>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</si>
  <si>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</si>
  <si>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</si>
  <si>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</si>
  <si>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</si>
  <si>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</si>
  <si>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</si>
  <si>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</si>
  <si>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</si>
  <si>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</si>
  <si>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</si>
  <si>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</si>
  <si>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</si>
  <si>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</si>
  <si>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</si>
  <si>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</si>
  <si>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</si>
  <si>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</si>
  <si>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</si>
  <si>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</si>
  <si>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</si>
  <si>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</si>
  <si>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</si>
  <si>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</si>
  <si>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</si>
  <si>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</si>
  <si>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</si>
  <si>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</si>
  <si>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</si>
  <si>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</si>
  <si>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</si>
  <si>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</si>
  <si>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</si>
  <si>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</si>
  <si>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</si>
  <si>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</si>
  <si>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</si>
  <si>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</si>
  <si>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</si>
  <si>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</si>
  <si>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</si>
  <si>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</si>
  <si>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</si>
  <si>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</si>
  <si>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</si>
  <si>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</si>
  <si>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</si>
  <si>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</si>
  <si>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</si>
  <si>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</si>
  <si>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</si>
  <si>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</si>
  <si>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</si>
  <si>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</si>
  <si>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</si>
  <si>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</si>
  <si>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</si>
  <si>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</si>
  <si>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</si>
  <si>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</si>
  <si>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</si>
  <si>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</si>
  <si>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</si>
  <si>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</si>
  <si>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</si>
  <si>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</si>
  <si>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</si>
  <si>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</si>
  <si>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</si>
  <si>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</si>
  <si>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</si>
  <si>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</si>
  <si>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</si>
  <si>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</si>
  <si>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</si>
  <si>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</si>
  <si>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</si>
  <si>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</si>
  <si>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</si>
  <si>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</si>
  <si>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</si>
  <si>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</si>
  <si>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</si>
  <si>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</si>
  <si>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</si>
  <si>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</si>
  <si>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</si>
  <si>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</si>
  <si>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</si>
  <si>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</si>
  <si>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</si>
  <si>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</si>
  <si>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</si>
  <si>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</si>
  <si>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</si>
  <si>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</si>
  <si>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</si>
  <si>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</si>
  <si>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</si>
  <si>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</si>
  <si>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</si>
  <si>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</si>
  <si>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</si>
  <si>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</si>
  <si>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</si>
  <si>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</si>
  <si>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</si>
  <si>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</si>
  <si>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</si>
  <si>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</si>
  <si>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</si>
  <si>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</si>
  <si>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</si>
  <si>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</si>
  <si>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</si>
  <si>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</si>
  <si>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</si>
  <si>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</si>
  <si>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</si>
  <si>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</si>
  <si>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</si>
  <si>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</si>
  <si>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</si>
  <si>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</si>
  <si>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</si>
  <si>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</si>
  <si>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</si>
  <si>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</si>
  <si>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</si>
  <si>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</si>
  <si>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</si>
  <si>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</si>
  <si>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</si>
  <si>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</si>
  <si>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</si>
  <si>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</si>
  <si>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</si>
  <si>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</si>
  <si>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</si>
  <si>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</si>
  <si>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</si>
  <si>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</si>
  <si>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</si>
  <si>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</si>
  <si>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</si>
  <si>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</si>
  <si>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</si>
  <si>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</si>
  <si>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</si>
  <si>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</si>
  <si>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</si>
  <si>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</si>
  <si>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</si>
  <si>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</si>
  <si>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</si>
  <si>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</si>
  <si>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</si>
  <si>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</si>
  <si>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</si>
  <si>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</si>
  <si>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</si>
  <si>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</si>
  <si>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</si>
  <si>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</si>
  <si>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</si>
  <si>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</si>
  <si>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</si>
  <si>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</si>
  <si>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</si>
  <si>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</si>
  <si>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</si>
  <si>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</si>
  <si>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</si>
  <si>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</si>
  <si>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</si>
  <si>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</si>
  <si>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</si>
  <si>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</si>
  <si>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</si>
  <si>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</si>
  <si>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</si>
  <si>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</si>
  <si>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</si>
  <si>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</si>
  <si>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</si>
  <si>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</si>
  <si>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</si>
  <si>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</si>
  <si>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</si>
  <si>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</si>
  <si>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</si>
  <si>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</si>
  <si>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</si>
  <si>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</si>
  <si>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</si>
  <si>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</si>
  <si>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</si>
  <si>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</si>
  <si>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</si>
  <si>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</si>
  <si>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</si>
  <si>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</si>
  <si>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</si>
  <si>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</si>
  <si>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</si>
  <si>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</si>
  <si>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</si>
  <si>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</si>
  <si>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</si>
  <si>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</si>
  <si>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</si>
  <si>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</si>
  <si>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</si>
  <si>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</si>
  <si>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</si>
  <si>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</si>
  <si>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</si>
  <si>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</si>
  <si>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</si>
  <si>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</si>
  <si>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</si>
  <si>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</si>
  <si>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</si>
  <si>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</si>
  <si>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</si>
  <si>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</si>
  <si>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</si>
  <si>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</si>
  <si>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</si>
  <si>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</si>
  <si>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</si>
  <si>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</si>
  <si>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</si>
  <si>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</si>
  <si>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</si>
  <si>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</si>
  <si>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</si>
  <si>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</si>
  <si>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</si>
  <si>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</si>
  <si>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</si>
  <si>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</si>
  <si>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</si>
  <si>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</si>
  <si>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</si>
  <si>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</si>
  <si>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</si>
  <si>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</si>
  <si>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</si>
  <si>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</si>
  <si>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</si>
  <si>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</si>
  <si>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</si>
  <si>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</si>
  <si>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</si>
  <si>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</si>
  <si>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</si>
  <si>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</si>
  <si>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</si>
  <si>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</si>
  <si>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</si>
  <si>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</si>
  <si>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</si>
  <si>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</si>
  <si>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</si>
  <si>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</si>
  <si>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</si>
  <si>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</si>
  <si>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</si>
  <si>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</si>
  <si>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</si>
  <si>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</si>
  <si>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</si>
  <si>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</si>
  <si>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</si>
  <si>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</si>
  <si>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</si>
  <si>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</si>
  <si>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</si>
  <si>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</si>
  <si>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</si>
  <si>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</si>
  <si>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</si>
  <si>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</si>
  <si>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</si>
  <si>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</si>
  <si>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</si>
  <si>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</si>
  <si>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</si>
  <si>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</si>
  <si>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</si>
  <si>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</si>
  <si>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</si>
  <si>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</si>
  <si>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</si>
  <si>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</si>
  <si>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</si>
  <si>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</si>
  <si>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</si>
  <si>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</si>
  <si>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</si>
  <si>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</si>
  <si>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</si>
  <si>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</si>
  <si>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</si>
  <si>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</si>
  <si>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</si>
  <si>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</si>
  <si>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</si>
  <si>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</si>
  <si>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</si>
  <si>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</si>
  <si>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</si>
  <si>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</si>
  <si>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</si>
  <si>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</si>
  <si>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</si>
  <si>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</si>
  <si>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</si>
  <si>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</si>
  <si>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</si>
  <si>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</si>
  <si>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</si>
  <si>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</si>
  <si>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</si>
  <si>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</si>
  <si>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</si>
  <si>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</si>
  <si>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</si>
  <si>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</si>
  <si>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</si>
  <si>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</si>
  <si>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</si>
  <si>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</si>
  <si>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</si>
  <si>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</si>
  <si>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</si>
  <si>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</si>
  <si>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</si>
  <si>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</si>
  <si>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</si>
  <si>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</si>
  <si>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</si>
  <si>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</si>
  <si>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</si>
  <si>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</si>
  <si>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</si>
  <si>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</si>
  <si>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</si>
  <si>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</si>
  <si>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</si>
  <si>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</si>
  <si>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</si>
  <si>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</si>
  <si>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</si>
  <si>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Micro Crystal AG</t>
  </si>
  <si>
    <t>48-498-2736</t>
  </si>
  <si>
    <t>DUNS Number</t>
  </si>
  <si>
    <t>Muehlestrasse 14, CH-2540 Grenchen, Switzerland</t>
  </si>
  <si>
    <t>Fritz Burkhalter</t>
  </si>
  <si>
    <t>fritz.burkhalter@microcrystal.ch</t>
  </si>
  <si>
    <t>+41 32 655 70 88</t>
  </si>
  <si>
    <t>Quality Manager</t>
  </si>
  <si>
    <t>VA-1101 (Principles of Conduct)</t>
  </si>
  <si>
    <t>https://www.microcrystal.com/fileadmin/Media/Certificates/VA-1101-e-F.pdf</t>
  </si>
  <si>
    <t>EMRT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</si>
</sst>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70"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70"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71" fontId="17" fillId="45" borderId="31" xfId="0" applyNumberFormat="1" applyFont="1" applyFill="1" applyBorder="1" applyAlignment="1" applyProtection="1">
      <alignment horizontal="center" wrapText="1"/>
      <protection locked="0"/>
    </xf>
    <xf numFmtId="171"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118" fillId="45" borderId="56" xfId="829" applyFill="1" applyBorder="1" applyAlignment="1" applyProtection="1">
      <alignment horizontal="left" vertical="center" wrapText="1"/>
      <protection locked="0"/>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microcrystal.com/fileadmin/Media/Certificates/VA-1101-e-F.pdf" TargetMode="External"/><Relationship Id="rId2" Type="http://schemas.openxmlformats.org/officeDocument/2006/relationships/hyperlink" Target="mailto:fritz.burkhalter@microcrystal.ch" TargetMode="External"/><Relationship Id="rId1" Type="http://schemas.openxmlformats.org/officeDocument/2006/relationships/hyperlink" Target="mailto:fritz.burkhalter@microcrystal.ch"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9"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561C5049-3154-435C-8C30-2D88C00CF688}"/>
    </customSheetView>
    <customSheetView guid="{C59130F4-2E03-5E48-94CE-6E4A0484DB9E}" showAutoFilter="1">
      <selection activeCell="C1" sqref="C1:D65536"/>
      <pageMargins left="0" right="0" top="0" bottom="0" header="0" footer="0"/>
      <pageSetup orientation="portrait"/>
      <headerFooter alignWithMargins="0"/>
      <autoFilter ref="B1:C1" xr:uid="{32E0B3DC-145E-4EC0-AC59-590A3F6A52A3}"/>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D83" sqref="D83:E83"/>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19</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t="s">
        <v>19203</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t="s">
        <v>19204</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19205</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19206</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19207</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19208</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19206</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19209</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19207</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45412</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t="s">
        <v>22</v>
      </c>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25</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v>1</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t="s">
        <v>25</v>
      </c>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t="s">
        <v>19210</v>
      </c>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406" t="s">
        <v>19211</v>
      </c>
      <c r="H71" s="392"/>
      <c r="I71" s="392"/>
      <c r="J71" s="393"/>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34</v>
      </c>
      <c r="E79" s="390"/>
      <c r="F79" s="51"/>
      <c r="G79" s="329" t="s">
        <v>19212</v>
      </c>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2F324C65-182F-4722-8622-7DB8C2068134}"/>
    <hyperlink ref="D20" r:id="rId2" xr:uid="{6F485B0F-920D-4E8C-8DE0-7A68E64F8977}"/>
    <hyperlink ref="G71" r:id="rId3" xr:uid="{94C3025C-1CE4-48DE-AC13-040485506EB8}"/>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A8"/>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4" t="s">
        <v>42</v>
      </c>
      <c r="K2" s="395"/>
      <c r="L2" s="395"/>
      <c r="M2" s="395"/>
      <c r="N2" s="395"/>
      <c r="O2" s="395"/>
      <c r="P2" s="163"/>
      <c r="Q2" s="164"/>
      <c r="R2" s="165"/>
      <c r="S2" s="165"/>
      <c r="T2" s="165"/>
      <c r="AH2" s="131" t="s">
        <v>25</v>
      </c>
    </row>
    <row r="3" spans="1:34" s="17" customFormat="1" ht="249.6" customHeight="1">
      <c r="A3" s="204"/>
      <c r="B3" s="396"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6"/>
      <c r="D3" s="396"/>
      <c r="E3" s="396"/>
      <c r="F3" s="166"/>
      <c r="G3" s="397" t="str">
        <f ca="1">OFFSET(L!$C$1,MATCH("General"&amp;"Cpy",L!$A:$A,0)-1,SL,,)</f>
        <v>© 2024 Responsible Minerals Initiative. All rights reserved.</v>
      </c>
      <c r="H3" s="397"/>
      <c r="I3" s="398"/>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t="s">
        <v>118</v>
      </c>
      <c r="B5" s="150" t="str">
        <f ca="1">IF(LEN(A5)=0,"",INDEX('Smelter Look-up'!$A:$A,MATCH($A5,'Smelter Look-up'!$E:$E,0)))</f>
        <v>Cobalt</v>
      </c>
      <c r="C5" s="153" t="str">
        <f ca="1">IF(LEN(A5)=0,"",INDEX('Smelter Look-up'!$C:$C,MATCH($A5,'Smelter Look-up'!$E:$E,0)))</f>
        <v>Gem (Jiangsu) Cobalt Industry Co., Ltd.</v>
      </c>
      <c r="D5" s="150"/>
      <c r="E5" s="150" t="str">
        <f ca="1">IF(ISERROR($V5),"",OFFSET('Smelter Look-up'!$D$4,$V5-4,0)&amp;"")</f>
        <v>CHINA</v>
      </c>
      <c r="F5" s="150" t="str">
        <f ca="1">IF(ISERROR($V5),"",OFFSET('Smelter Look-up'!$E$4,$V5-4,0))</f>
        <v>CID003209</v>
      </c>
      <c r="G5" s="150" t="str">
        <f ca="1">IF(C5=$X$4,"Enter smelter details",IF(ISERROR($V5),"",OFFSET('Smelter Look-up'!$F$4,$V5-4,0)))</f>
        <v>RMI</v>
      </c>
      <c r="H5" s="208">
        <f ca="1">IF(ISERROR($V5),"",OFFSET('Smelter Look-up'!$G$4,$V5-4,0))</f>
        <v>0</v>
      </c>
      <c r="I5" s="209" t="str">
        <f ca="1">IF(ISERROR($V5),"",OFFSET('Smelter Look-up'!$H$4,$V5-4,0))</f>
        <v>Taixing</v>
      </c>
      <c r="J5" s="209" t="str">
        <f ca="1">IF(ISERROR($V5),"",OFFSET('Smelter Look-up'!$I$4,$V5-4,0))</f>
        <v>Jiangsu Sheng</v>
      </c>
      <c r="K5" s="151"/>
      <c r="L5" s="151"/>
      <c r="M5" s="151"/>
      <c r="N5" s="151"/>
      <c r="O5" s="151"/>
      <c r="P5" s="211"/>
      <c r="Q5" s="152"/>
      <c r="R5" s="150" t="str">
        <f ca="1">IF(ISERROR($V5),"",OFFSET('Smelter Look-up'!$C$4,$V5-4,0)&amp;"")</f>
        <v>Gem (Jiangsu) Cobalt Industry Co., Ltd.</v>
      </c>
      <c r="S5" s="156" t="str">
        <f t="shared" ref="S5:S63" ca="1" si="0">IF(B5="","",IF(ISERROR(MATCH($E5,CL,0)),"Unknown",INDIRECT("'C'!$A$"&amp;MATCH($E5,CL,0)+1)))</f>
        <v>CN</v>
      </c>
      <c r="T5" s="156" t="str">
        <f ca="1">IF(B5="","",IF(ISERROR(MATCH($J5,SorP!$B$1:$B$6226,0)),"",INDIRECT("'SorP'!$A$"&amp;MATCH($S5&amp;$J5,SorP!C:C,0))))</f>
        <v>CN-JS</v>
      </c>
      <c r="U5" s="169"/>
      <c r="V5" s="170">
        <f ca="1">IF(C5="",NA(),MATCH($B5&amp;$C5,'Smelter Look-up'!$J:$J,0))</f>
        <v>30</v>
      </c>
      <c r="X5" s="171">
        <f t="shared" ref="X5:X62" ca="1" si="1">IF(AND(C5="Smelter not listed",OR(LEN(D5)=0,LEN(E5)=0)),1,0)</f>
        <v>0</v>
      </c>
      <c r="AB5" s="171" t="str">
        <f t="shared" ref="AB5:AB62" ca="1" si="2">B5&amp;C5</f>
        <v>CobaltGem (Jiangsu) Cobalt Industry Co., Ltd.</v>
      </c>
    </row>
    <row r="6" spans="1:34" s="171" customFormat="1" ht="20.25">
      <c r="A6" s="200" t="s">
        <v>314</v>
      </c>
      <c r="B6" s="150" t="str">
        <f ca="1">IF(LEN(A6)=0,"",INDEX('Smelter Look-up'!$A:$A,MATCH($A6,'Smelter Look-up'!$E:$E,0)))</f>
        <v>Cobalt</v>
      </c>
      <c r="C6" s="153" t="str">
        <f ca="1">IF(LEN(A6)=0,"",INDEX('Smelter Look-up'!$C:$C,MATCH($A6,'Smelter Look-up'!$E:$E,0)))</f>
        <v>Zhejiang Huayou Cobalt Company Limited</v>
      </c>
      <c r="D6" s="150"/>
      <c r="E6" s="150" t="str">
        <f ca="1">IF(ISERROR($V6),"",OFFSET('Smelter Look-up'!$D$4,$V6-4,0)&amp;"")</f>
        <v>CHINA</v>
      </c>
      <c r="F6" s="150" t="str">
        <f ca="1">IF(ISERROR($V6),"",OFFSET('Smelter Look-up'!$E$4,$V6-4,0))</f>
        <v>CID003225</v>
      </c>
      <c r="G6" s="150" t="str">
        <f ca="1">IF(C6=$X$4,"Enter smelter details",IF(ISERROR($V6),"",OFFSET('Smelter Look-up'!$F$4,$V6-4,0)))</f>
        <v>RMI</v>
      </c>
      <c r="H6" s="208">
        <f ca="1">IF(ISERROR($V6),"",OFFSET('Smelter Look-up'!$G$4,$V6-4,0))</f>
        <v>0</v>
      </c>
      <c r="I6" s="209" t="str">
        <f ca="1">IF(ISERROR($V6),"",OFFSET('Smelter Look-up'!$H$4,$V6-4,0))</f>
        <v>Tongxiang</v>
      </c>
      <c r="J6" s="209" t="str">
        <f ca="1">IF(ISERROR($V6),"",OFFSET('Smelter Look-up'!$I$4,$V6-4,0))</f>
        <v>Zhejiang Sheng</v>
      </c>
      <c r="K6" s="151"/>
      <c r="L6" s="151"/>
      <c r="M6" s="151"/>
      <c r="N6" s="151"/>
      <c r="O6" s="151"/>
      <c r="P6" s="211"/>
      <c r="Q6" s="152"/>
      <c r="R6" s="150" t="str">
        <f ca="1">IF(ISERROR($V6),"",OFFSET('Smelter Look-up'!$C$4,$V6-4,0)&amp;"")</f>
        <v>Zhejiang Huayou Cobalt Company Limited</v>
      </c>
      <c r="S6" s="156" t="str">
        <f t="shared" ca="1" si="0"/>
        <v>CN</v>
      </c>
      <c r="T6" s="156" t="str">
        <f ca="1">IF(B6="","",IF(ISERROR(MATCH($J6,SorP!$B$1:$B$6226,0)),"",INDIRECT("'SorP'!$A$"&amp;MATCH($S6&amp;$J6,SorP!C:C,0))))</f>
        <v>CN-ZJ</v>
      </c>
      <c r="U6" s="169"/>
      <c r="V6" s="170">
        <f ca="1">IF(C6="",NA(),MATCH($B6&amp;$C6,'Smelter Look-up'!$J:$J,0))</f>
        <v>151</v>
      </c>
      <c r="X6" s="171">
        <f t="shared" ca="1" si="1"/>
        <v>0</v>
      </c>
      <c r="AB6" s="171" t="str">
        <f t="shared" ca="1" si="2"/>
        <v>CobaltZhejiang Huayou Cobalt Company Limited</v>
      </c>
    </row>
    <row r="7" spans="1:34" s="171" customFormat="1" ht="20.25">
      <c r="A7" s="200" t="s">
        <v>108</v>
      </c>
      <c r="B7" s="150" t="str">
        <f ca="1">IF(LEN(A7)=0,"",INDEX('Smelter Look-up'!$A:$A,MATCH($A7,'Smelter Look-up'!$E:$E,0)))</f>
        <v>Cobalt</v>
      </c>
      <c r="C7" s="153" t="str">
        <f ca="1">IF(LEN(A7)=0,"",INDEX('Smelter Look-up'!$C:$C,MATCH($A7,'Smelter Look-up'!$E:$E,0)))</f>
        <v>Umicore Finland Oy</v>
      </c>
      <c r="D7" s="150"/>
      <c r="E7" s="150" t="str">
        <f ca="1">IF(ISERROR($V7),"",OFFSET('Smelter Look-up'!$D$4,$V7-4,0)&amp;"")</f>
        <v>FINLAND</v>
      </c>
      <c r="F7" s="150" t="str">
        <f ca="1">IF(ISERROR($V7),"",OFFSET('Smelter Look-up'!$E$4,$V7-4,0))</f>
        <v>CID003226</v>
      </c>
      <c r="G7" s="150" t="str">
        <f ca="1">IF(C7=$X$4,"Enter smelter details",IF(ISERROR($V7),"",OFFSET('Smelter Look-up'!$F$4,$V7-4,0)))</f>
        <v>RMI</v>
      </c>
      <c r="H7" s="208">
        <f ca="1">IF(ISERROR($V7),"",OFFSET('Smelter Look-up'!$G$4,$V7-4,0))</f>
        <v>0</v>
      </c>
      <c r="I7" s="209" t="str">
        <f ca="1">IF(ISERROR($V7),"",OFFSET('Smelter Look-up'!$H$4,$V7-4,0))</f>
        <v>Kokkola</v>
      </c>
      <c r="J7" s="209" t="str">
        <f ca="1">IF(ISERROR($V7),"",OFFSET('Smelter Look-up'!$I$4,$V7-4,0))</f>
        <v>Mellersta Österbotten</v>
      </c>
      <c r="K7" s="151"/>
      <c r="L7" s="151"/>
      <c r="M7" s="151"/>
      <c r="N7" s="151"/>
      <c r="O7" s="151"/>
      <c r="P7" s="211"/>
      <c r="Q7" s="152"/>
      <c r="R7" s="150" t="str">
        <f ca="1">IF(ISERROR($V7),"",OFFSET('Smelter Look-up'!$C$4,$V7-4,0)&amp;"")</f>
        <v>Umicore Finland Oy</v>
      </c>
      <c r="S7" s="156" t="str">
        <f t="shared" ca="1" si="0"/>
        <v>FI</v>
      </c>
      <c r="T7" s="156" t="str">
        <f ca="1">IF(B7="","",IF(ISERROR(MATCH($J7,SorP!$B$1:$B$6226,0)),"",INDIRECT("'SorP'!$A$"&amp;MATCH($S7&amp;$J7,SorP!C:C,0))))</f>
        <v>FI-07</v>
      </c>
      <c r="U7" s="169"/>
      <c r="V7" s="170">
        <f ca="1">IF(C7="",NA(),MATCH($B7&amp;$C7,'Smelter Look-up'!$J:$J,0))</f>
        <v>138</v>
      </c>
      <c r="X7" s="171">
        <f t="shared" ca="1" si="1"/>
        <v>0</v>
      </c>
      <c r="AB7" s="171" t="str">
        <f t="shared" ca="1" si="2"/>
        <v>CobaltUmicore Finland Oy</v>
      </c>
    </row>
    <row r="8" spans="1:34" s="171" customFormat="1" ht="20.25">
      <c r="A8" s="200" t="s">
        <v>250</v>
      </c>
      <c r="B8" s="150" t="str">
        <f ca="1">IF(LEN(A8)=0,"",INDEX('Smelter Look-up'!$A:$A,MATCH($A8,'Smelter Look-up'!$E:$E,0)))</f>
        <v>Cobalt</v>
      </c>
      <c r="C8" s="153" t="str">
        <f ca="1">IF(LEN(A8)=0,"",INDEX('Smelter Look-up'!$C:$C,MATCH($A8,'Smelter Look-up'!$E:$E,0)))</f>
        <v>Niihama Nickel Refinery, Sumitomo Metal Mining</v>
      </c>
      <c r="D8" s="150"/>
      <c r="E8" s="150" t="str">
        <f ca="1">IF(ISERROR($V8),"",OFFSET('Smelter Look-up'!$D$4,$V8-4,0)&amp;"")</f>
        <v>JAPAN</v>
      </c>
      <c r="F8" s="150" t="str">
        <f ca="1">IF(ISERROR($V8),"",OFFSET('Smelter Look-up'!$E$4,$V8-4,0))</f>
        <v>CID003278</v>
      </c>
      <c r="G8" s="150" t="str">
        <f ca="1">IF(C8=$X$4,"Enter smelter details",IF(ISERROR($V8),"",OFFSET('Smelter Look-up'!$F$4,$V8-4,0)))</f>
        <v>RMI</v>
      </c>
      <c r="H8" s="208">
        <f ca="1">IF(ISERROR($V8),"",OFFSET('Smelter Look-up'!$G$4,$V8-4,0))</f>
        <v>0</v>
      </c>
      <c r="I8" s="209" t="str">
        <f ca="1">IF(ISERROR($V8),"",OFFSET('Smelter Look-up'!$H$4,$V8-4,0))</f>
        <v>Niihama</v>
      </c>
      <c r="J8" s="209" t="str">
        <f ca="1">IF(ISERROR($V8),"",OFFSET('Smelter Look-up'!$I$4,$V8-4,0))</f>
        <v>Ehime</v>
      </c>
      <c r="K8" s="151"/>
      <c r="L8" s="151"/>
      <c r="M8" s="151"/>
      <c r="N8" s="151"/>
      <c r="O8" s="151"/>
      <c r="P8" s="211"/>
      <c r="Q8" s="152"/>
      <c r="R8" s="150" t="str">
        <f ca="1">IF(ISERROR($V8),"",OFFSET('Smelter Look-up'!$C$4,$V8-4,0)&amp;"")</f>
        <v>Niihama Nickel Refinery, Sumitomo Metal Mining</v>
      </c>
      <c r="S8" s="156" t="str">
        <f t="shared" ca="1" si="0"/>
        <v>JP</v>
      </c>
      <c r="T8" s="156" t="str">
        <f ca="1">IF(B8="","",IF(ISERROR(MATCH($J8,SorP!$B$1:$B$6226,0)),"",INDIRECT("'SorP'!$A$"&amp;MATCH($S8&amp;$J8,SorP!C:C,0))))</f>
        <v>JP-38</v>
      </c>
      <c r="U8" s="169"/>
      <c r="V8" s="170">
        <f ca="1">IF(C8="",NA(),MATCH($B8&amp;$C8,'Smelter Look-up'!$J:$J,0))</f>
        <v>108</v>
      </c>
      <c r="X8" s="171">
        <f t="shared" ca="1" si="1"/>
        <v>0</v>
      </c>
      <c r="AB8" s="171" t="str">
        <f t="shared" ca="1" si="2"/>
        <v>CobaltNiihama Nickel Refinery, Sumitomo Metal Mining</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9" t="str">
        <f ca="1">OFFSET(L!$C$1,MATCH("Checker"&amp;ADDRESS(ROW(),COLUMN(),4),L!$A:$A,0)-1,SL,,)</f>
        <v>To ensure all required fields have been populated before submitting to your customers review form for any line items highlighted in red</v>
      </c>
      <c r="B1" s="399"/>
      <c r="C1" s="399"/>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Micro Crystal AG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Fritz Burkhalter</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fritz.burkhalter@microcrystal.ch</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+41 32 655 70 88</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Fritz Burkhalter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fritz.burkhalter@microcrystal.ch</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45412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Yes</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31.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https://www.microcrystal.com/fileadmin/Media/Certificates/VA-1101-e-F.pdf</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63.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63.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1" t="str">
        <f ca="1">OFFSET(L!$C$1,MATCH("Product List"&amp;ADDRESS(ROW(),COLUMN(),4),L!$A:$A,0)-1,SL,,)</f>
        <v>Completion required only if reporting level "Product (or List of Products)" selected on the 'Declaration' worksheet.</v>
      </c>
      <c r="B1" s="402"/>
      <c r="C1" s="402"/>
      <c r="D1" s="402"/>
      <c r="E1" s="108"/>
    </row>
    <row r="2" spans="1:35">
      <c r="A2" s="20"/>
      <c r="B2" s="110"/>
      <c r="C2" s="110"/>
      <c r="D2"/>
      <c r="E2" s="21"/>
    </row>
    <row r="3" spans="1:35">
      <c r="A3" s="20"/>
      <c r="B3" s="110"/>
      <c r="C3" s="110"/>
      <c r="D3" s="110"/>
      <c r="E3" s="21"/>
    </row>
    <row r="4" spans="1:35" ht="15.75" customHeight="1">
      <c r="A4" s="20"/>
      <c r="B4" s="400" t="s">
        <v>50</v>
      </c>
      <c r="C4" s="400"/>
      <c r="D4" s="400"/>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3" t="str">
        <f ca="1">OFFSET(L!$C$1,MATCH("General"&amp;"Cpy",L!$A:$A,0)-1,SL,,)</f>
        <v>© 2024 Responsible Minerals Initiative. All rights reserved.</v>
      </c>
      <c r="C1001" s="403"/>
      <c r="D1001" s="403"/>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4"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4"/>
      <c r="C1" s="404"/>
      <c r="D1" s="404"/>
      <c r="E1" s="404"/>
      <c r="F1" s="404"/>
      <c r="G1" s="404"/>
    </row>
    <row r="2" spans="1:13">
      <c r="A2" s="405"/>
      <c r="B2" s="405"/>
      <c r="C2" s="405"/>
      <c r="D2" s="405"/>
      <c r="E2" s="405"/>
      <c r="F2" s="405"/>
      <c r="G2" s="405"/>
      <c r="H2" s="405"/>
      <c r="I2" s="405"/>
    </row>
    <row r="3" spans="1:13">
      <c r="A3" s="405"/>
      <c r="B3" s="405"/>
      <c r="C3" s="405"/>
      <c r="D3" s="405"/>
      <c r="E3" s="405"/>
      <c r="F3" s="405"/>
      <c r="G3" s="405"/>
      <c r="H3" s="405"/>
      <c r="I3" s="405"/>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E39AA2B6-3E83-4FC7-AB27-BE257DC29B59}"/>
    </customSheetView>
    <customSheetView guid="{C59130F4-2E03-5E48-94CE-6E4A0484DB9E}" showAutoFilter="1">
      <selection activeCell="E4" sqref="E4"/>
      <pageMargins left="0" right="0" top="0" bottom="0" header="0" footer="0"/>
      <pageSetup paperSize="9" orientation="portrait"/>
      <headerFooter alignWithMargins="0"/>
      <autoFilter ref="B1:N1" xr:uid="{240AB9F5-C452-4333-B718-4C340E3E67AB}"/>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Burkhalter, Fritz</cp:lastModifiedBy>
  <cp:revision/>
  <dcterms:created xsi:type="dcterms:W3CDTF">2010-06-21T21:00:23Z</dcterms:created>
  <dcterms:modified xsi:type="dcterms:W3CDTF">2024-04-30T11:13:52Z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